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92" activeTab="4"/>
  </bookViews>
  <sheets>
    <sheet name="2 2013_rend_ mérleg" sheetId="1" r:id="rId1"/>
    <sheet name="2013 működési mérleg" sheetId="2" r:id="rId2"/>
    <sheet name="2013 felhalm mérleg" sheetId="3" r:id="rId3"/>
    <sheet name="5A bev műk" sheetId="4" r:id="rId4"/>
    <sheet name="5B bev felh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Print_Titles" localSheetId="0">'2 2013_rend_ mérleg'!$5:$7</definedName>
    <definedName name="_xlnm.Print_Titles" localSheetId="4">'5B bev felh'!$3:$4</definedName>
    <definedName name="_xlnm.Print_Area" localSheetId="0">'2 2013_rend_ mérleg'!$A$1:$J$110</definedName>
    <definedName name="_xlnm.Print_Area" localSheetId="1">'2013 működési mérleg'!$A$1:$P$77</definedName>
    <definedName name="_xlnm.Print_Area" localSheetId="3">'5A bev műk'!$A$1:$J$82</definedName>
    <definedName name="_xlnm.Print_Area" localSheetId="4">'5B bev felh'!$A$1:$F$60</definedName>
  </definedNames>
  <calcPr fullCalcOnLoad="1"/>
</workbook>
</file>

<file path=xl/sharedStrings.xml><?xml version="1.0" encoding="utf-8"?>
<sst xmlns="http://schemas.openxmlformats.org/spreadsheetml/2006/main" count="435" uniqueCount="192">
  <si>
    <t>Sor- szám</t>
  </si>
  <si>
    <t>Megnevezés</t>
  </si>
  <si>
    <t>Önállóan működő intézmények</t>
  </si>
  <si>
    <t>Polgármesteri  Hivatal</t>
  </si>
  <si>
    <t>Összesen</t>
  </si>
  <si>
    <t>Intézmények</t>
  </si>
  <si>
    <t>Önkormányzat</t>
  </si>
  <si>
    <t xml:space="preserve"> </t>
  </si>
  <si>
    <t>Bevételek</t>
  </si>
  <si>
    <t>Hatósági jogkörhöz köthető működési bevételek</t>
  </si>
  <si>
    <t>Egyéb saját bevétel</t>
  </si>
  <si>
    <t>ÁFA bevételek és visszatérülések</t>
  </si>
  <si>
    <t>Hozam- és kamatbevételek</t>
  </si>
  <si>
    <t>Működési célú pénzeszköz átvétel államháztartáson kívülről</t>
  </si>
  <si>
    <t>Intézmények működési bevételei:(1-5  sor)</t>
  </si>
  <si>
    <t>Helyi adók</t>
  </si>
  <si>
    <t>8/a</t>
  </si>
  <si>
    <t xml:space="preserve">  Átengedett központi adók: személyi jövedelem adó</t>
  </si>
  <si>
    <t>8/b</t>
  </si>
  <si>
    <t xml:space="preserve">  Átengedett központi adók: gépjárműadó</t>
  </si>
  <si>
    <t>Egyéb sajátos működési bevételek</t>
  </si>
  <si>
    <t>Önkormányzat sajátos működési bevételei.: (7-9 sor)</t>
  </si>
  <si>
    <t>Önkormányzati lakások és egyéb helyiségek ért.származó bevétel</t>
  </si>
  <si>
    <t>Egyéb vagyon üzem.koncesszióból származó bevétel</t>
  </si>
  <si>
    <t>Önkormányzat sajátos felhalmozási bevételei:</t>
  </si>
  <si>
    <t xml:space="preserve">Tárgyi eszk. immateriális javak értékesítése </t>
  </si>
  <si>
    <t>Pénzügyi befektetések bevételei</t>
  </si>
  <si>
    <t>Osztalék - és hozambevétel</t>
  </si>
  <si>
    <t>Értékpapírok, részvények értékesítéséből bevétel</t>
  </si>
  <si>
    <t>Felhalm. és tőke jell.bevét.: (14-17 sor)</t>
  </si>
  <si>
    <t>Normatív  állami hozzájárulások lakosságszámhoz kötött</t>
  </si>
  <si>
    <t>Normatív módon elosztott feladatmutatóhoz kötött</t>
  </si>
  <si>
    <t>Központosított előirányzatok</t>
  </si>
  <si>
    <t>Színházak pályázati támogatása</t>
  </si>
  <si>
    <t>Kiegészítő támogatás egyes közoktatási feladatok ellátáshoz</t>
  </si>
  <si>
    <t>Helyi önk. Hivatásos Tűzoltóságok támogatása</t>
  </si>
  <si>
    <t>Működésképtelen önkormányzatok támogatása</t>
  </si>
  <si>
    <t>Céltámogatás</t>
  </si>
  <si>
    <t xml:space="preserve">Céljellegű decentralizált támogatás  vis maior </t>
  </si>
  <si>
    <t>Központi  támogatások össz.: (19-28)</t>
  </si>
  <si>
    <t>Támogatásértékű működési bevétel társ.bizt.alapoktól</t>
  </si>
  <si>
    <t>Támogatásértékű működési bevétel államháztartáson belülről</t>
  </si>
  <si>
    <t>Támogatásértékű bevételek</t>
  </si>
  <si>
    <t>Támogatásértékű felhalmozási bevétel államháztartáson belülről</t>
  </si>
  <si>
    <t>Felhalmozási célú pénzeszközátvétel az államháztartáson kívülről</t>
  </si>
  <si>
    <t>Kiegészítések, visszatérülések</t>
  </si>
  <si>
    <t>Támogatások, támogatásértékű bevételek összesen:</t>
  </si>
  <si>
    <t>Működési célú hitel</t>
  </si>
  <si>
    <t>Felhalm.célú hitel</t>
  </si>
  <si>
    <t>Önrész hitel</t>
  </si>
  <si>
    <t>Hitelműveletek bevételei (37-41)</t>
  </si>
  <si>
    <t>Korábban nyújtott hitelek visszatérülése vállalkozástól</t>
  </si>
  <si>
    <t>Korábban nyújtott hitelek visszatérülése lakosságtól</t>
  </si>
  <si>
    <t>Korábban nyújtott hitelek visszatérülése dolgozóktól</t>
  </si>
  <si>
    <t>Pénzmaradvány igénybevétele: pénzforg.bev.</t>
  </si>
  <si>
    <t>Egyéb bevételek (43-47)</t>
  </si>
  <si>
    <t>Pénzforgalmi bevételek összesen [6+10+13+18+29+36+42+47]</t>
  </si>
  <si>
    <t>Előző évi pénzmaradvány</t>
  </si>
  <si>
    <t xml:space="preserve">Intézményfinanszírozás </t>
  </si>
  <si>
    <t>Kiegyenlítő, függő, átfutó, egyéb kieg. visszat.</t>
  </si>
  <si>
    <t>Fordított ÁFA miatti technikai rendezés</t>
  </si>
  <si>
    <t>Bevételek mindösszesen (48+49+50+51 sor)</t>
  </si>
  <si>
    <t>Kiadások</t>
  </si>
  <si>
    <t>Költségvetési szervek folyó kiadásai</t>
  </si>
  <si>
    <t xml:space="preserve">     Ebből:     -  személyi juttatások</t>
  </si>
  <si>
    <t xml:space="preserve">                    -  munkaadókat terhelő járulékok </t>
  </si>
  <si>
    <t xml:space="preserve">                    -  Dologi kiadások</t>
  </si>
  <si>
    <t xml:space="preserve">                    -  Támogatásértékű működési kiadások és egyéb támogatások</t>
  </si>
  <si>
    <t xml:space="preserve">                    -  Ellátottak juttatásai</t>
  </si>
  <si>
    <t>Felhalmozási kiadások (ÁFA-val)</t>
  </si>
  <si>
    <t xml:space="preserve">    Ebből:       -  beruházási  kiadások</t>
  </si>
  <si>
    <t xml:space="preserve">                     -  felújítási kiadások</t>
  </si>
  <si>
    <t xml:space="preserve">                     -  Támogatásértékű felhalmozási és egyéb kiadások</t>
  </si>
  <si>
    <t>Adósságszolgálati kötelezettség</t>
  </si>
  <si>
    <t>Tartalék előirányzatok</t>
  </si>
  <si>
    <t>Kiegyenlítő, függő, átfutó, egyéb kiadások</t>
  </si>
  <si>
    <t>Kiadások mindösszesen: (53+54+55+56 sor)</t>
  </si>
  <si>
    <t>Eredeti előirányzat</t>
  </si>
  <si>
    <t>Átengedett központi adók: személyi jövedelem adó</t>
  </si>
  <si>
    <t>Átengedett központi adók: gépjárműadó</t>
  </si>
  <si>
    <t>Bevételi jogcím megnevezése</t>
  </si>
  <si>
    <t>Polgármesteri Hivatal</t>
  </si>
  <si>
    <t xml:space="preserve">Alaptevékenység egyéb bevételei </t>
  </si>
  <si>
    <t>Önkormányzati lakások lakbérbevétele</t>
  </si>
  <si>
    <t>Önkormányzati lakások értékesítése</t>
  </si>
  <si>
    <t>Lakóingatlan bérbeadása, üzemeltetése</t>
  </si>
  <si>
    <t>Nem lakóingatlan bérbeadása, üzemeltetése</t>
  </si>
  <si>
    <t>Közterülethasználati díj</t>
  </si>
  <si>
    <t>Könyvkiadás</t>
  </si>
  <si>
    <t>Folyóirat, időszaki kiadvány</t>
  </si>
  <si>
    <t xml:space="preserve">Igazg.tevékenység bevételei </t>
  </si>
  <si>
    <t>Intézményi bevételek</t>
  </si>
  <si>
    <t>Szennyvíz gyűjtése, tisztítása, elhelyezése</t>
  </si>
  <si>
    <t>Továbbszámlázott bevételek</t>
  </si>
  <si>
    <t>Épület- építmény bérleti szerződések utáni ÁFA</t>
  </si>
  <si>
    <t>Értékesítés utáni  ÁFA bevétel</t>
  </si>
  <si>
    <t>Továbbszámlázott bevételek utáni ÁFA</t>
  </si>
  <si>
    <t>Hozam és kamatbevételek</t>
  </si>
  <si>
    <t>Építmény adó</t>
  </si>
  <si>
    <t>Telekadó</t>
  </si>
  <si>
    <t>Kommunális adó</t>
  </si>
  <si>
    <t>Iparűzési adó</t>
  </si>
  <si>
    <t>Idegenforgalmi adó</t>
  </si>
  <si>
    <t>Átengedett SZJA</t>
  </si>
  <si>
    <t>Személyi jövedelemadó helyben maradó része</t>
  </si>
  <si>
    <t>Jövedelemdifferenciálódás mértéke</t>
  </si>
  <si>
    <t>Gépjármű adó</t>
  </si>
  <si>
    <t>Egyéb sajátos folyó bevételek</t>
  </si>
  <si>
    <t>Bírság</t>
  </si>
  <si>
    <t>Késedelmi pótlék</t>
  </si>
  <si>
    <t>Helyszíni bírság</t>
  </si>
  <si>
    <t>Behajtási engedély díjai</t>
  </si>
  <si>
    <t>Átengedett szabálysértés</t>
  </si>
  <si>
    <t>Talajterhelési díj</t>
  </si>
  <si>
    <t>Központi támogatás összesen</t>
  </si>
  <si>
    <t>Normatív állami hozzájár.lakosságszámhoz kötötten</t>
  </si>
  <si>
    <t>Normatív állami hozzájár.feladatmutatóhoz kötötten</t>
  </si>
  <si>
    <t>Kiegészítő támogatások egyes közokt.feladatokhoz</t>
  </si>
  <si>
    <t>Kiegészítő támogatások egyes szoc.feladatokhoz</t>
  </si>
  <si>
    <t>Átvett pénzeszközök államháztartáson belül</t>
  </si>
  <si>
    <t>Pályázati pénzeszköz útépítésre</t>
  </si>
  <si>
    <t>Család és nővédelmi eü.ellátás</t>
  </si>
  <si>
    <t>Ifjúsági-egészségügyi ellátás</t>
  </si>
  <si>
    <t>Köcélú  foglalkoztatás</t>
  </si>
  <si>
    <t>Mozgáskorlátozottak közlekedési támogatása</t>
  </si>
  <si>
    <t xml:space="preserve">Korábbi években nyújtott hitelek visszatérülése lakosságtól </t>
  </si>
  <si>
    <t>Intézmény finanszírozás</t>
  </si>
  <si>
    <t>Pénzmaradvány</t>
  </si>
  <si>
    <t>Függő., átfutó, kiegyenlítő bevételek</t>
  </si>
  <si>
    <t>Működési bevételek összesen</t>
  </si>
  <si>
    <t xml:space="preserve">Pilisborosjenő, 2012. </t>
  </si>
  <si>
    <t>Felhalmozási bevételek összesen</t>
  </si>
  <si>
    <t>Önkormányzati telkek értékesítése</t>
  </si>
  <si>
    <t xml:space="preserve">működési pénzügyi mérlege </t>
  </si>
  <si>
    <t xml:space="preserve">felhalmozási pénzügyi mérlege </t>
  </si>
  <si>
    <t xml:space="preserve">összesített pénzügyi mérlege </t>
  </si>
  <si>
    <t>Önkormány-zat</t>
  </si>
  <si>
    <t>Önkormányzat 2013. évi tervezett felhalmozási bevételei</t>
  </si>
  <si>
    <t>Önkormányzat 2013. évi tervezett működési bevételei</t>
  </si>
  <si>
    <t xml:space="preserve">Pilisborosjenő község 2013. évre tervezett  önkormányzati költségvetésének </t>
  </si>
  <si>
    <t>2012.évi eredeti előirányzat</t>
  </si>
  <si>
    <t>2012. évi eredeti előirányzat</t>
  </si>
  <si>
    <t>2013. évi eredeti előirányzat</t>
  </si>
  <si>
    <t>Ezer forintban</t>
  </si>
  <si>
    <t>Szoc.és gyermekjól.szolg.</t>
  </si>
  <si>
    <t>Közokt-i alap-hozzájár.</t>
  </si>
  <si>
    <t>Önkormányzati hivatal működésének támogatása</t>
  </si>
  <si>
    <t>Település üzemeltetéshez kapcsolódó fe.tám.</t>
  </si>
  <si>
    <t>Közvilágítás fenntartásának támogatása</t>
  </si>
  <si>
    <t>Közutak fenntartásának támogatása</t>
  </si>
  <si>
    <t>2011. évi iparüzési adóalap 0,5 % csökkentése</t>
  </si>
  <si>
    <t>Éves támogatás összesen:</t>
  </si>
  <si>
    <t>Egyéb kötelező önkormányzati feladatok tám.</t>
  </si>
  <si>
    <t>Mindösszesen</t>
  </si>
  <si>
    <t>Pénzbeli szoc.juttatások</t>
  </si>
  <si>
    <t>Adatok ezer forintban</t>
  </si>
  <si>
    <t>ellenőrzés</t>
  </si>
  <si>
    <t>Összesen 2012. évi</t>
  </si>
  <si>
    <t>Összesen 2013. évi</t>
  </si>
  <si>
    <t>iskola</t>
  </si>
  <si>
    <t>Helyi önkormányzatok működésének támogatása</t>
  </si>
  <si>
    <t>Zöldterület-gazdálkodással kapcs.fel.ellátása</t>
  </si>
  <si>
    <t>óvoda</t>
  </si>
  <si>
    <t>Nyilvános könyvtári és közművelődési feladatok</t>
  </si>
  <si>
    <t>Üdülőhelyi feladatok támogatása</t>
  </si>
  <si>
    <t>Lakott külterülettel kapcsolatos feladatok</t>
  </si>
  <si>
    <t>Települési önkormányzatok kulturális feladatainak támogtása</t>
  </si>
  <si>
    <t>eltérés +-</t>
  </si>
  <si>
    <t>Közműfejlesztési hozzájárulás</t>
  </si>
  <si>
    <t>Fejlesztési célú hitel őnrészre</t>
  </si>
  <si>
    <t>Pilisborosjenő, 2013. február</t>
  </si>
  <si>
    <t>Pilisborosjenő, 2013.február</t>
  </si>
  <si>
    <t>Óvodai hitelfelvétel</t>
  </si>
  <si>
    <t xml:space="preserve">Épületenergetikai pályázat </t>
  </si>
  <si>
    <t>bérleti díj</t>
  </si>
  <si>
    <t>műv.ház</t>
  </si>
  <si>
    <t>Csatorna közműfejl. bev.</t>
  </si>
  <si>
    <t>Ált.iskola Korm.rend.alapján</t>
  </si>
  <si>
    <t>Művelődési Ház csökk.</t>
  </si>
  <si>
    <t>Solymári Ped.SZ.Sz. tám.</t>
  </si>
  <si>
    <t>PBZSKTT: létszámcsökk.</t>
  </si>
  <si>
    <t xml:space="preserve">ÁFA befizetés </t>
  </si>
  <si>
    <t>külső biz,tag. T díj.</t>
  </si>
  <si>
    <t>Általános tartalékba</t>
  </si>
  <si>
    <t>NNÖ támogatása</t>
  </si>
  <si>
    <t>Ált iskola bérleti díja</t>
  </si>
  <si>
    <t>Ált iskola dologi kiadásra</t>
  </si>
  <si>
    <t>Pilisborosjenő község Önkormányzata 2013. évi költségvetésről és a költségvetés végrehajtásának szabályairól szóló  3/2013.(II.26.) önkormányzati rendelet 2. sz. melléklete</t>
  </si>
  <si>
    <t>Pilisborosjenő község Önkormányzata 2013. évi költségvetésről és a költségvetés végrehajtásának szabályairól szóló 3/2013.(II.26.) önkormányzati rendelet 2/1. sz. melléklete</t>
  </si>
  <si>
    <t>Pilisborosjenő község Önkormányzata 2013. évi költségvetésről és a költségvetés végrehajtásának szabályairól szóló 3/2013.(II.26.) önkormányzati rendelet 2/2. sz. melléklete</t>
  </si>
  <si>
    <t>Pilisborosjenő község Önkormányzata 2013. évi költségvetésről és a költségvetés végrehajtásának szabályairól szóló  3/2013.(II.26.) önkormányzati rendelet        5/A sz. melléklete</t>
  </si>
  <si>
    <t>Pilisborosjenő község Önkormányzata 2013. évi költségvetésről és a költségvetés végrehajtásának szabályairól szóló  3/2013.(II.26.) önkormányzati rendelet 5/B sz. melléklete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</si>
</sst>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2">
    <font>
      <sz val="10"/>
      <name val="H-Times New Roman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 CE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H-Times New Roman"/>
      <family val="0"/>
    </font>
    <font>
      <sz val="11"/>
      <name val="Times New Roman"/>
      <family val="1"/>
    </font>
    <font>
      <sz val="11"/>
      <name val="H-Times New Roman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0"/>
      <name val="H-Times New Roman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0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4" borderId="7" applyNumberFormat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1" fillId="6" borderId="0" applyNumberFormat="0" applyBorder="0" applyAlignment="0" applyProtection="0"/>
    <xf numFmtId="0" fontId="12" fillId="16" borderId="8" applyNumberFormat="0" applyAlignment="0" applyProtection="0"/>
    <xf numFmtId="0" fontId="13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4" fillId="17" borderId="0" applyNumberFormat="0" applyBorder="0" applyAlignment="0" applyProtection="0"/>
    <xf numFmtId="0" fontId="15" fillId="7" borderId="0" applyNumberFormat="0" applyBorder="0" applyAlignment="0" applyProtection="0"/>
    <xf numFmtId="0" fontId="16" fillId="16" borderId="1" applyNumberFormat="0" applyAlignment="0" applyProtection="0"/>
    <xf numFmtId="9" fontId="1" fillId="0" borderId="0" applyFill="0" applyBorder="0" applyAlignment="0" applyProtection="0"/>
  </cellStyleXfs>
  <cellXfs count="29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16" borderId="10" xfId="0" applyFont="1" applyFill="1" applyBorder="1" applyAlignment="1">
      <alignment horizontal="center" vertical="center" wrapText="1"/>
    </xf>
    <xf numFmtId="0" fontId="18" fillId="16" borderId="11" xfId="0" applyFont="1" applyFill="1" applyBorder="1" applyAlignment="1">
      <alignment vertical="top"/>
    </xf>
    <xf numFmtId="0" fontId="18" fillId="0" borderId="0" xfId="0" applyFont="1" applyAlignment="1">
      <alignment vertical="center"/>
    </xf>
    <xf numFmtId="0" fontId="18" fillId="16" borderId="12" xfId="0" applyFont="1" applyFill="1" applyBorder="1" applyAlignment="1">
      <alignment horizontal="center" vertical="center" wrapText="1"/>
    </xf>
    <xf numFmtId="0" fontId="18" fillId="16" borderId="13" xfId="0" applyFont="1" applyFill="1" applyBorder="1" applyAlignment="1">
      <alignment horizontal="center" vertical="top"/>
    </xf>
    <xf numFmtId="0" fontId="18" fillId="0" borderId="14" xfId="0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 vertical="center" wrapText="1"/>
    </xf>
    <xf numFmtId="3" fontId="18" fillId="0" borderId="15" xfId="0" applyNumberFormat="1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3" fontId="19" fillId="0" borderId="18" xfId="0" applyNumberFormat="1" applyFont="1" applyBorder="1" applyAlignment="1">
      <alignment horizontal="center" vertical="center"/>
    </xf>
    <xf numFmtId="3" fontId="19" fillId="0" borderId="19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19" fillId="0" borderId="20" xfId="0" applyFont="1" applyBorder="1" applyAlignment="1">
      <alignment vertical="center"/>
    </xf>
    <xf numFmtId="3" fontId="19" fillId="0" borderId="21" xfId="0" applyNumberFormat="1" applyFont="1" applyBorder="1" applyAlignment="1">
      <alignment vertical="center"/>
    </xf>
    <xf numFmtId="3" fontId="19" fillId="0" borderId="22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horizontal="center"/>
    </xf>
    <xf numFmtId="0" fontId="18" fillId="0" borderId="20" xfId="0" applyFont="1" applyBorder="1" applyAlignment="1">
      <alignment/>
    </xf>
    <xf numFmtId="3" fontId="18" fillId="0" borderId="0" xfId="0" applyNumberFormat="1" applyFont="1" applyBorder="1" applyAlignment="1">
      <alignment vertical="center"/>
    </xf>
    <xf numFmtId="3" fontId="18" fillId="0" borderId="0" xfId="0" applyNumberFormat="1" applyFont="1" applyFill="1" applyBorder="1" applyAlignment="1">
      <alignment vertical="center"/>
    </xf>
    <xf numFmtId="3" fontId="19" fillId="0" borderId="23" xfId="0" applyNumberFormat="1" applyFont="1" applyBorder="1" applyAlignment="1">
      <alignment vertical="center"/>
    </xf>
    <xf numFmtId="3" fontId="18" fillId="0" borderId="0" xfId="0" applyNumberFormat="1" applyFont="1" applyAlignment="1">
      <alignment/>
    </xf>
    <xf numFmtId="3" fontId="19" fillId="0" borderId="0" xfId="0" applyNumberFormat="1" applyFont="1" applyBorder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3" fontId="18" fillId="0" borderId="0" xfId="0" applyNumberFormat="1" applyFont="1" applyBorder="1" applyAlignment="1">
      <alignment/>
    </xf>
    <xf numFmtId="3" fontId="18" fillId="0" borderId="0" xfId="0" applyNumberFormat="1" applyFont="1" applyFill="1" applyBorder="1" applyAlignment="1">
      <alignment/>
    </xf>
    <xf numFmtId="0" fontId="18" fillId="0" borderId="0" xfId="0" applyFont="1" applyAlignment="1">
      <alignment horizontal="center" vertical="center"/>
    </xf>
    <xf numFmtId="0" fontId="18" fillId="0" borderId="20" xfId="0" applyFont="1" applyBorder="1" applyAlignment="1">
      <alignment vertical="center"/>
    </xf>
    <xf numFmtId="0" fontId="21" fillId="0" borderId="0" xfId="0" applyFont="1" applyAlignment="1">
      <alignment horizontal="center"/>
    </xf>
    <xf numFmtId="0" fontId="21" fillId="0" borderId="20" xfId="0" applyFont="1" applyBorder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20" xfId="0" applyFont="1" applyBorder="1" applyAlignment="1">
      <alignment/>
    </xf>
    <xf numFmtId="0" fontId="18" fillId="0" borderId="14" xfId="0" applyFont="1" applyBorder="1" applyAlignment="1">
      <alignment/>
    </xf>
    <xf numFmtId="0" fontId="23" fillId="0" borderId="0" xfId="0" applyFont="1" applyAlignment="1">
      <alignment/>
    </xf>
    <xf numFmtId="0" fontId="19" fillId="0" borderId="24" xfId="0" applyFont="1" applyBorder="1" applyAlignment="1">
      <alignment horizontal="center" vertical="center"/>
    </xf>
    <xf numFmtId="0" fontId="19" fillId="0" borderId="13" xfId="0" applyFont="1" applyBorder="1" applyAlignment="1">
      <alignment vertical="center"/>
    </xf>
    <xf numFmtId="3" fontId="22" fillId="0" borderId="25" xfId="0" applyNumberFormat="1" applyFont="1" applyBorder="1" applyAlignment="1">
      <alignment vertical="center"/>
    </xf>
    <xf numFmtId="3" fontId="19" fillId="0" borderId="25" xfId="0" applyNumberFormat="1" applyFont="1" applyBorder="1" applyAlignment="1">
      <alignment vertical="center"/>
    </xf>
    <xf numFmtId="3" fontId="19" fillId="0" borderId="26" xfId="0" applyNumberFormat="1" applyFont="1" applyBorder="1" applyAlignment="1">
      <alignment vertical="center"/>
    </xf>
    <xf numFmtId="3" fontId="19" fillId="0" borderId="0" xfId="0" applyNumberFormat="1" applyFont="1" applyAlignment="1">
      <alignment vertical="center"/>
    </xf>
    <xf numFmtId="0" fontId="19" fillId="0" borderId="27" xfId="0" applyFont="1" applyBorder="1" applyAlignment="1">
      <alignment vertical="center"/>
    </xf>
    <xf numFmtId="3" fontId="19" fillId="0" borderId="28" xfId="0" applyNumberFormat="1" applyFont="1" applyBorder="1" applyAlignment="1">
      <alignment vertical="center"/>
    </xf>
    <xf numFmtId="0" fontId="23" fillId="0" borderId="29" xfId="0" applyFont="1" applyBorder="1" applyAlignment="1">
      <alignment/>
    </xf>
    <xf numFmtId="0" fontId="19" fillId="0" borderId="24" xfId="0" applyFont="1" applyBorder="1" applyAlignment="1">
      <alignment horizontal="center" vertical="center" wrapText="1"/>
    </xf>
    <xf numFmtId="0" fontId="19" fillId="0" borderId="24" xfId="0" applyFont="1" applyBorder="1" applyAlignment="1">
      <alignment vertical="center" wrapText="1"/>
    </xf>
    <xf numFmtId="0" fontId="18" fillId="16" borderId="0" xfId="0" applyFont="1" applyFill="1" applyAlignment="1">
      <alignment/>
    </xf>
    <xf numFmtId="3" fontId="0" fillId="0" borderId="0" xfId="0" applyNumberFormat="1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19" fillId="0" borderId="27" xfId="0" applyFont="1" applyBorder="1" applyAlignment="1">
      <alignment horizontal="center" vertical="center"/>
    </xf>
    <xf numFmtId="3" fontId="19" fillId="0" borderId="21" xfId="0" applyNumberFormat="1" applyFont="1" applyBorder="1" applyAlignment="1">
      <alignment horizontal="center" vertical="center"/>
    </xf>
    <xf numFmtId="0" fontId="19" fillId="0" borderId="17" xfId="0" applyFont="1" applyBorder="1" applyAlignment="1">
      <alignment vertical="center"/>
    </xf>
    <xf numFmtId="3" fontId="19" fillId="0" borderId="30" xfId="0" applyNumberFormat="1" applyFont="1" applyBorder="1" applyAlignment="1">
      <alignment vertical="center"/>
    </xf>
    <xf numFmtId="3" fontId="19" fillId="0" borderId="31" xfId="0" applyNumberFormat="1" applyFont="1" applyBorder="1" applyAlignment="1">
      <alignment vertical="center"/>
    </xf>
    <xf numFmtId="0" fontId="18" fillId="0" borderId="32" xfId="0" applyFont="1" applyBorder="1" applyAlignment="1">
      <alignment/>
    </xf>
    <xf numFmtId="3" fontId="18" fillId="0" borderId="33" xfId="0" applyNumberFormat="1" applyFont="1" applyBorder="1" applyAlignment="1">
      <alignment vertical="center"/>
    </xf>
    <xf numFmtId="3" fontId="18" fillId="0" borderId="34" xfId="0" applyNumberFormat="1" applyFont="1" applyFill="1" applyBorder="1" applyAlignment="1">
      <alignment vertical="center"/>
    </xf>
    <xf numFmtId="0" fontId="19" fillId="0" borderId="32" xfId="0" applyFont="1" applyBorder="1" applyAlignment="1">
      <alignment vertical="center"/>
    </xf>
    <xf numFmtId="3" fontId="19" fillId="0" borderId="33" xfId="0" applyNumberFormat="1" applyFont="1" applyBorder="1" applyAlignment="1">
      <alignment vertical="center"/>
    </xf>
    <xf numFmtId="3" fontId="19" fillId="0" borderId="34" xfId="0" applyNumberFormat="1" applyFont="1" applyFill="1" applyBorder="1" applyAlignment="1">
      <alignment vertical="center"/>
    </xf>
    <xf numFmtId="3" fontId="18" fillId="0" borderId="33" xfId="0" applyNumberFormat="1" applyFont="1" applyBorder="1" applyAlignment="1">
      <alignment/>
    </xf>
    <xf numFmtId="3" fontId="18" fillId="0" borderId="34" xfId="0" applyNumberFormat="1" applyFont="1" applyFill="1" applyBorder="1" applyAlignment="1">
      <alignment/>
    </xf>
    <xf numFmtId="0" fontId="18" fillId="0" borderId="32" xfId="0" applyFont="1" applyBorder="1" applyAlignment="1">
      <alignment vertical="center"/>
    </xf>
    <xf numFmtId="0" fontId="19" fillId="0" borderId="32" xfId="0" applyFont="1" applyBorder="1" applyAlignment="1">
      <alignment/>
    </xf>
    <xf numFmtId="3" fontId="18" fillId="0" borderId="34" xfId="0" applyNumberFormat="1" applyFont="1" applyBorder="1" applyAlignment="1">
      <alignment vertical="center"/>
    </xf>
    <xf numFmtId="3" fontId="19" fillId="0" borderId="34" xfId="0" applyNumberFormat="1" applyFont="1" applyBorder="1" applyAlignment="1">
      <alignment vertical="center"/>
    </xf>
    <xf numFmtId="0" fontId="18" fillId="0" borderId="35" xfId="0" applyFont="1" applyBorder="1" applyAlignment="1">
      <alignment/>
    </xf>
    <xf numFmtId="3" fontId="18" fillId="0" borderId="36" xfId="0" applyNumberFormat="1" applyFont="1" applyBorder="1" applyAlignment="1">
      <alignment vertical="center"/>
    </xf>
    <xf numFmtId="3" fontId="18" fillId="0" borderId="37" xfId="0" applyNumberFormat="1" applyFont="1" applyBorder="1" applyAlignment="1">
      <alignment vertical="center"/>
    </xf>
    <xf numFmtId="0" fontId="23" fillId="0" borderId="0" xfId="0" applyFont="1" applyBorder="1" applyAlignment="1">
      <alignment/>
    </xf>
    <xf numFmtId="3" fontId="18" fillId="0" borderId="34" xfId="0" applyNumberFormat="1" applyFont="1" applyBorder="1" applyAlignment="1">
      <alignment/>
    </xf>
    <xf numFmtId="3" fontId="18" fillId="0" borderId="33" xfId="0" applyNumberFormat="1" applyFont="1" applyFill="1" applyBorder="1" applyAlignment="1">
      <alignment/>
    </xf>
    <xf numFmtId="3" fontId="19" fillId="0" borderId="38" xfId="0" applyNumberFormat="1" applyFont="1" applyBorder="1" applyAlignment="1">
      <alignment vertical="center"/>
    </xf>
    <xf numFmtId="0" fontId="19" fillId="0" borderId="39" xfId="0" applyFont="1" applyBorder="1" applyAlignment="1">
      <alignment vertical="center"/>
    </xf>
    <xf numFmtId="0" fontId="18" fillId="0" borderId="19" xfId="0" applyFont="1" applyBorder="1" applyAlignment="1">
      <alignment/>
    </xf>
    <xf numFmtId="0" fontId="19" fillId="0" borderId="19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19" fillId="0" borderId="19" xfId="0" applyFont="1" applyBorder="1" applyAlignment="1">
      <alignment/>
    </xf>
    <xf numFmtId="0" fontId="18" fillId="0" borderId="40" xfId="0" applyFont="1" applyBorder="1" applyAlignment="1">
      <alignment/>
    </xf>
    <xf numFmtId="0" fontId="23" fillId="0" borderId="41" xfId="0" applyFont="1" applyBorder="1" applyAlignment="1">
      <alignment/>
    </xf>
    <xf numFmtId="0" fontId="18" fillId="16" borderId="0" xfId="0" applyFont="1" applyFill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0" fontId="24" fillId="0" borderId="0" xfId="0" applyFont="1" applyFill="1" applyAlignment="1">
      <alignment/>
    </xf>
    <xf numFmtId="0" fontId="25" fillId="0" borderId="0" xfId="0" applyFont="1" applyAlignment="1">
      <alignment/>
    </xf>
    <xf numFmtId="0" fontId="24" fillId="0" borderId="42" xfId="0" applyFont="1" applyBorder="1" applyAlignment="1">
      <alignment/>
    </xf>
    <xf numFmtId="0" fontId="24" fillId="0" borderId="39" xfId="0" applyFont="1" applyBorder="1" applyAlignment="1">
      <alignment/>
    </xf>
    <xf numFmtId="0" fontId="24" fillId="0" borderId="39" xfId="0" applyFont="1" applyBorder="1" applyAlignment="1">
      <alignment horizontal="right"/>
    </xf>
    <xf numFmtId="3" fontId="26" fillId="0" borderId="39" xfId="0" applyNumberFormat="1" applyFont="1" applyFill="1" applyBorder="1" applyAlignment="1">
      <alignment vertical="center"/>
    </xf>
    <xf numFmtId="0" fontId="26" fillId="0" borderId="43" xfId="0" applyFont="1" applyBorder="1" applyAlignment="1">
      <alignment horizontal="left" vertical="center" wrapText="1"/>
    </xf>
    <xf numFmtId="3" fontId="26" fillId="0" borderId="19" xfId="0" applyNumberFormat="1" applyFont="1" applyFill="1" applyBorder="1" applyAlignment="1">
      <alignment vertical="center"/>
    </xf>
    <xf numFmtId="0" fontId="24" fillId="0" borderId="43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right" vertical="center" wrapText="1"/>
    </xf>
    <xf numFmtId="3" fontId="24" fillId="0" borderId="19" xfId="0" applyNumberFormat="1" applyFont="1" applyFill="1" applyBorder="1" applyAlignment="1">
      <alignment vertical="center"/>
    </xf>
    <xf numFmtId="0" fontId="24" fillId="0" borderId="43" xfId="0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right" vertical="center" wrapText="1"/>
    </xf>
    <xf numFmtId="0" fontId="24" fillId="0" borderId="44" xfId="0" applyFont="1" applyBorder="1" applyAlignment="1">
      <alignment/>
    </xf>
    <xf numFmtId="0" fontId="24" fillId="0" borderId="45" xfId="0" applyFont="1" applyBorder="1" applyAlignment="1">
      <alignment/>
    </xf>
    <xf numFmtId="3" fontId="24" fillId="0" borderId="45" xfId="0" applyNumberFormat="1" applyFont="1" applyBorder="1" applyAlignment="1">
      <alignment horizontal="right"/>
    </xf>
    <xf numFmtId="3" fontId="26" fillId="0" borderId="45" xfId="0" applyNumberFormat="1" applyFont="1" applyFill="1" applyBorder="1" applyAlignment="1">
      <alignment vertical="center"/>
    </xf>
    <xf numFmtId="0" fontId="26" fillId="0" borderId="43" xfId="0" applyFont="1" applyBorder="1" applyAlignment="1">
      <alignment/>
    </xf>
    <xf numFmtId="0" fontId="26" fillId="0" borderId="19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right" vertical="center" wrapText="1"/>
    </xf>
    <xf numFmtId="3" fontId="26" fillId="0" borderId="19" xfId="0" applyNumberFormat="1" applyFont="1" applyFill="1" applyBorder="1" applyAlignment="1">
      <alignment horizontal="right" vertical="center"/>
    </xf>
    <xf numFmtId="0" fontId="24" fillId="0" borderId="43" xfId="0" applyFont="1" applyFill="1" applyBorder="1" applyAlignment="1">
      <alignment vertical="center" wrapText="1" shrinkToFit="1"/>
    </xf>
    <xf numFmtId="0" fontId="24" fillId="0" borderId="19" xfId="0" applyFont="1" applyFill="1" applyBorder="1" applyAlignment="1">
      <alignment vertical="center" wrapText="1" shrinkToFit="1"/>
    </xf>
    <xf numFmtId="0" fontId="24" fillId="0" borderId="19" xfId="0" applyFont="1" applyFill="1" applyBorder="1" applyAlignment="1">
      <alignment horizontal="right" vertical="center" wrapText="1" shrinkToFit="1"/>
    </xf>
    <xf numFmtId="3" fontId="24" fillId="0" borderId="19" xfId="0" applyNumberFormat="1" applyFont="1" applyFill="1" applyBorder="1" applyAlignment="1">
      <alignment horizontal="right" vertical="center"/>
    </xf>
    <xf numFmtId="0" fontId="26" fillId="0" borderId="43" xfId="0" applyFont="1" applyFill="1" applyBorder="1" applyAlignment="1">
      <alignment horizontal="left" vertical="center" wrapText="1"/>
    </xf>
    <xf numFmtId="3" fontId="26" fillId="0" borderId="19" xfId="0" applyNumberFormat="1" applyFont="1" applyFill="1" applyBorder="1" applyAlignment="1">
      <alignment horizontal="right" vertical="center" wrapText="1"/>
    </xf>
    <xf numFmtId="0" fontId="26" fillId="0" borderId="19" xfId="0" applyFont="1" applyFill="1" applyBorder="1" applyAlignment="1">
      <alignment horizontal="left" vertical="center" wrapText="1"/>
    </xf>
    <xf numFmtId="0" fontId="26" fillId="0" borderId="19" xfId="0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 wrapText="1"/>
    </xf>
    <xf numFmtId="3" fontId="26" fillId="0" borderId="14" xfId="0" applyNumberFormat="1" applyFont="1" applyFill="1" applyBorder="1" applyAlignment="1">
      <alignment vertical="center"/>
    </xf>
    <xf numFmtId="0" fontId="26" fillId="0" borderId="0" xfId="0" applyFont="1" applyAlignment="1">
      <alignment/>
    </xf>
    <xf numFmtId="0" fontId="24" fillId="16" borderId="0" xfId="0" applyFont="1" applyFill="1" applyAlignment="1">
      <alignment vertical="center"/>
    </xf>
    <xf numFmtId="0" fontId="24" fillId="16" borderId="0" xfId="0" applyFont="1" applyFill="1" applyAlignment="1">
      <alignment horizontal="left" vertical="center"/>
    </xf>
    <xf numFmtId="0" fontId="24" fillId="16" borderId="0" xfId="0" applyFont="1" applyFill="1" applyAlignment="1">
      <alignment horizontal="right" vertical="center"/>
    </xf>
    <xf numFmtId="3" fontId="24" fillId="0" borderId="0" xfId="0" applyNumberFormat="1" applyFont="1" applyFill="1" applyAlignment="1">
      <alignment/>
    </xf>
    <xf numFmtId="3" fontId="24" fillId="0" borderId="0" xfId="0" applyNumberFormat="1" applyFont="1" applyFill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26" fillId="0" borderId="46" xfId="0" applyFont="1" applyFill="1" applyBorder="1" applyAlignment="1">
      <alignment horizontal="left" vertical="center" wrapText="1"/>
    </xf>
    <xf numFmtId="0" fontId="26" fillId="0" borderId="40" xfId="0" applyFont="1" applyFill="1" applyBorder="1" applyAlignment="1">
      <alignment horizontal="left" vertical="center" wrapText="1"/>
    </xf>
    <xf numFmtId="0" fontId="26" fillId="0" borderId="40" xfId="0" applyFont="1" applyFill="1" applyBorder="1" applyAlignment="1">
      <alignment horizontal="right" vertical="center" wrapText="1"/>
    </xf>
    <xf numFmtId="3" fontId="26" fillId="0" borderId="40" xfId="0" applyNumberFormat="1" applyFont="1" applyFill="1" applyBorder="1" applyAlignment="1">
      <alignment vertical="center"/>
    </xf>
    <xf numFmtId="3" fontId="24" fillId="0" borderId="45" xfId="0" applyNumberFormat="1" applyFont="1" applyFill="1" applyBorder="1" applyAlignment="1">
      <alignment vertical="center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3" fontId="27" fillId="0" borderId="0" xfId="0" applyNumberFormat="1" applyFont="1" applyFill="1" applyBorder="1" applyAlignment="1">
      <alignment/>
    </xf>
    <xf numFmtId="0" fontId="24" fillId="0" borderId="47" xfId="0" applyFont="1" applyBorder="1" applyAlignment="1">
      <alignment horizontal="center"/>
    </xf>
    <xf numFmtId="3" fontId="26" fillId="0" borderId="48" xfId="0" applyNumberFormat="1" applyFont="1" applyFill="1" applyBorder="1" applyAlignment="1">
      <alignment vertical="center"/>
    </xf>
    <xf numFmtId="0" fontId="24" fillId="0" borderId="49" xfId="0" applyFont="1" applyBorder="1" applyAlignment="1">
      <alignment horizontal="center"/>
    </xf>
    <xf numFmtId="3" fontId="26" fillId="0" borderId="50" xfId="0" applyNumberFormat="1" applyFont="1" applyFill="1" applyBorder="1" applyAlignment="1">
      <alignment vertical="center"/>
    </xf>
    <xf numFmtId="3" fontId="24" fillId="0" borderId="50" xfId="0" applyNumberFormat="1" applyFont="1" applyFill="1" applyBorder="1" applyAlignment="1">
      <alignment vertical="center"/>
    </xf>
    <xf numFmtId="3" fontId="26" fillId="0" borderId="50" xfId="0" applyNumberFormat="1" applyFont="1" applyFill="1" applyBorder="1" applyAlignment="1">
      <alignment horizontal="right" vertical="center"/>
    </xf>
    <xf numFmtId="0" fontId="24" fillId="0" borderId="51" xfId="0" applyFont="1" applyBorder="1" applyAlignment="1">
      <alignment horizontal="center"/>
    </xf>
    <xf numFmtId="0" fontId="24" fillId="0" borderId="52" xfId="0" applyFont="1" applyBorder="1" applyAlignment="1">
      <alignment horizontal="center"/>
    </xf>
    <xf numFmtId="3" fontId="26" fillId="0" borderId="53" xfId="0" applyNumberFormat="1" applyFont="1" applyFill="1" applyBorder="1" applyAlignment="1">
      <alignment vertical="center"/>
    </xf>
    <xf numFmtId="0" fontId="26" fillId="0" borderId="54" xfId="0" applyFont="1" applyBorder="1" applyAlignment="1">
      <alignment horizontal="center" vertical="center"/>
    </xf>
    <xf numFmtId="0" fontId="26" fillId="0" borderId="55" xfId="0" applyFont="1" applyBorder="1" applyAlignment="1">
      <alignment horizontal="left" vertical="center" wrapText="1"/>
    </xf>
    <xf numFmtId="3" fontId="26" fillId="0" borderId="55" xfId="0" applyNumberFormat="1" applyFont="1" applyFill="1" applyBorder="1" applyAlignment="1">
      <alignment vertical="center"/>
    </xf>
    <xf numFmtId="3" fontId="26" fillId="0" borderId="56" xfId="0" applyNumberFormat="1" applyFont="1" applyFill="1" applyBorder="1" applyAlignment="1">
      <alignment vertical="center"/>
    </xf>
    <xf numFmtId="0" fontId="24" fillId="0" borderId="57" xfId="0" applyFont="1" applyBorder="1" applyAlignment="1">
      <alignment horizontal="center"/>
    </xf>
    <xf numFmtId="3" fontId="24" fillId="0" borderId="50" xfId="0" applyNumberFormat="1" applyFont="1" applyFill="1" applyBorder="1" applyAlignment="1">
      <alignment horizontal="right" vertical="center"/>
    </xf>
    <xf numFmtId="0" fontId="18" fillId="16" borderId="58" xfId="0" applyFont="1" applyFill="1" applyBorder="1" applyAlignment="1">
      <alignment horizontal="center" vertical="center" wrapText="1"/>
    </xf>
    <xf numFmtId="0" fontId="18" fillId="16" borderId="59" xfId="0" applyFont="1" applyFill="1" applyBorder="1" applyAlignment="1">
      <alignment vertical="top"/>
    </xf>
    <xf numFmtId="0" fontId="18" fillId="16" borderId="60" xfId="0" applyFont="1" applyFill="1" applyBorder="1" applyAlignment="1">
      <alignment horizontal="center" vertical="center" wrapText="1"/>
    </xf>
    <xf numFmtId="3" fontId="18" fillId="0" borderId="61" xfId="0" applyNumberFormat="1" applyFont="1" applyFill="1" applyBorder="1" applyAlignment="1">
      <alignment horizontal="center" vertical="center" wrapText="1"/>
    </xf>
    <xf numFmtId="0" fontId="19" fillId="0" borderId="62" xfId="0" applyFont="1" applyFill="1" applyBorder="1" applyAlignment="1">
      <alignment horizontal="center" vertical="center" wrapText="1"/>
    </xf>
    <xf numFmtId="3" fontId="19" fillId="0" borderId="63" xfId="0" applyNumberFormat="1" applyFont="1" applyBorder="1" applyAlignment="1">
      <alignment horizontal="center" vertical="center"/>
    </xf>
    <xf numFmtId="0" fontId="19" fillId="0" borderId="64" xfId="0" applyFont="1" applyBorder="1" applyAlignment="1">
      <alignment horizontal="center" vertical="center"/>
    </xf>
    <xf numFmtId="3" fontId="19" fillId="0" borderId="65" xfId="0" applyNumberFormat="1" applyFont="1" applyBorder="1" applyAlignment="1">
      <alignment vertical="center"/>
    </xf>
    <xf numFmtId="0" fontId="18" fillId="0" borderId="66" xfId="0" applyFont="1" applyBorder="1" applyAlignment="1">
      <alignment horizontal="center"/>
    </xf>
    <xf numFmtId="3" fontId="19" fillId="0" borderId="67" xfId="0" applyNumberFormat="1" applyFont="1" applyBorder="1" applyAlignment="1">
      <alignment vertical="center"/>
    </xf>
    <xf numFmtId="0" fontId="19" fillId="0" borderId="66" xfId="0" applyFont="1" applyBorder="1" applyAlignment="1">
      <alignment horizontal="center" vertical="center"/>
    </xf>
    <xf numFmtId="0" fontId="18" fillId="0" borderId="66" xfId="0" applyFont="1" applyBorder="1" applyAlignment="1">
      <alignment horizontal="center" vertical="center"/>
    </xf>
    <xf numFmtId="0" fontId="19" fillId="0" borderId="66" xfId="0" applyFont="1" applyBorder="1" applyAlignment="1">
      <alignment horizontal="center"/>
    </xf>
    <xf numFmtId="0" fontId="18" fillId="0" borderId="68" xfId="0" applyFont="1" applyBorder="1" applyAlignment="1">
      <alignment horizontal="center"/>
    </xf>
    <xf numFmtId="3" fontId="19" fillId="0" borderId="69" xfId="0" applyNumberFormat="1" applyFont="1" applyBorder="1" applyAlignment="1">
      <alignment vertical="center"/>
    </xf>
    <xf numFmtId="0" fontId="18" fillId="0" borderId="52" xfId="0" applyFont="1" applyBorder="1" applyAlignment="1">
      <alignment/>
    </xf>
    <xf numFmtId="3" fontId="19" fillId="0" borderId="70" xfId="0" applyNumberFormat="1" applyFont="1" applyBorder="1" applyAlignment="1">
      <alignment vertical="center"/>
    </xf>
    <xf numFmtId="0" fontId="19" fillId="0" borderId="71" xfId="0" applyFont="1" applyBorder="1" applyAlignment="1">
      <alignment horizontal="center" vertical="center"/>
    </xf>
    <xf numFmtId="3" fontId="19" fillId="0" borderId="72" xfId="0" applyNumberFormat="1" applyFont="1" applyBorder="1" applyAlignment="1">
      <alignment vertical="center"/>
    </xf>
    <xf numFmtId="0" fontId="19" fillId="0" borderId="73" xfId="0" applyFont="1" applyBorder="1" applyAlignment="1">
      <alignment horizontal="center"/>
    </xf>
    <xf numFmtId="0" fontId="19" fillId="0" borderId="74" xfId="0" applyFont="1" applyBorder="1" applyAlignment="1">
      <alignment horizontal="center"/>
    </xf>
    <xf numFmtId="0" fontId="18" fillId="0" borderId="74" xfId="0" applyFont="1" applyBorder="1" applyAlignment="1">
      <alignment horizontal="center"/>
    </xf>
    <xf numFmtId="0" fontId="18" fillId="0" borderId="75" xfId="0" applyFont="1" applyBorder="1" applyAlignment="1">
      <alignment horizontal="center"/>
    </xf>
    <xf numFmtId="0" fontId="19" fillId="0" borderId="54" xfId="0" applyFont="1" applyBorder="1" applyAlignment="1">
      <alignment horizontal="center" vertical="center" wrapText="1"/>
    </xf>
    <xf numFmtId="0" fontId="19" fillId="0" borderId="76" xfId="0" applyFont="1" applyBorder="1" applyAlignment="1">
      <alignment vertical="center" wrapText="1"/>
    </xf>
    <xf numFmtId="3" fontId="19" fillId="0" borderId="77" xfId="0" applyNumberFormat="1" applyFont="1" applyBorder="1" applyAlignment="1">
      <alignment vertical="center"/>
    </xf>
    <xf numFmtId="3" fontId="19" fillId="0" borderId="78" xfId="0" applyNumberFormat="1" applyFont="1" applyBorder="1" applyAlignment="1">
      <alignment vertical="center"/>
    </xf>
    <xf numFmtId="3" fontId="19" fillId="0" borderId="79" xfId="0" applyNumberFormat="1" applyFont="1" applyBorder="1" applyAlignment="1">
      <alignment vertical="center"/>
    </xf>
    <xf numFmtId="3" fontId="19" fillId="0" borderId="80" xfId="0" applyNumberFormat="1" applyFont="1" applyBorder="1" applyAlignment="1">
      <alignment vertical="center"/>
    </xf>
    <xf numFmtId="0" fontId="19" fillId="0" borderId="74" xfId="0" applyFont="1" applyFill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/>
    </xf>
    <xf numFmtId="0" fontId="18" fillId="0" borderId="52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/>
    </xf>
    <xf numFmtId="0" fontId="19" fillId="0" borderId="81" xfId="0" applyFont="1" applyBorder="1" applyAlignment="1">
      <alignment horizontal="center" vertical="center"/>
    </xf>
    <xf numFmtId="3" fontId="19" fillId="0" borderId="82" xfId="0" applyNumberFormat="1" applyFont="1" applyBorder="1" applyAlignment="1">
      <alignment vertical="center"/>
    </xf>
    <xf numFmtId="0" fontId="26" fillId="16" borderId="0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19" fillId="0" borderId="83" xfId="0" applyNumberFormat="1" applyFont="1" applyBorder="1" applyAlignment="1">
      <alignment vertical="center"/>
    </xf>
    <xf numFmtId="0" fontId="26" fillId="0" borderId="49" xfId="0" applyFont="1" applyBorder="1" applyAlignment="1">
      <alignment horizontal="center"/>
    </xf>
    <xf numFmtId="0" fontId="24" fillId="0" borderId="22" xfId="0" applyFont="1" applyFill="1" applyBorder="1" applyAlignment="1">
      <alignment horizontal="right" vertical="center" wrapText="1"/>
    </xf>
    <xf numFmtId="0" fontId="24" fillId="0" borderId="84" xfId="0" applyFont="1" applyBorder="1" applyAlignment="1">
      <alignment horizontal="right"/>
    </xf>
    <xf numFmtId="0" fontId="29" fillId="16" borderId="0" xfId="0" applyFont="1" applyFill="1" applyBorder="1" applyAlignment="1">
      <alignment horizontal="right" vertical="center" wrapText="1"/>
    </xf>
    <xf numFmtId="3" fontId="24" fillId="0" borderId="0" xfId="0" applyNumberFormat="1" applyFont="1" applyAlignment="1">
      <alignment/>
    </xf>
    <xf numFmtId="0" fontId="24" fillId="0" borderId="85" xfId="0" applyFont="1" applyFill="1" applyBorder="1" applyAlignment="1">
      <alignment horizontal="left" vertical="center" wrapText="1"/>
    </xf>
    <xf numFmtId="0" fontId="24" fillId="0" borderId="22" xfId="0" applyFont="1" applyFill="1" applyBorder="1" applyAlignment="1">
      <alignment horizontal="left" vertical="center" wrapText="1"/>
    </xf>
    <xf numFmtId="3" fontId="24" fillId="0" borderId="22" xfId="0" applyNumberFormat="1" applyFont="1" applyFill="1" applyBorder="1" applyAlignment="1">
      <alignment vertical="center"/>
    </xf>
    <xf numFmtId="3" fontId="24" fillId="0" borderId="63" xfId="0" applyNumberFormat="1" applyFont="1" applyFill="1" applyBorder="1" applyAlignment="1">
      <alignment vertical="center"/>
    </xf>
    <xf numFmtId="3" fontId="24" fillId="0" borderId="86" xfId="0" applyNumberFormat="1" applyFont="1" applyBorder="1" applyAlignment="1">
      <alignment/>
    </xf>
    <xf numFmtId="3" fontId="24" fillId="0" borderId="87" xfId="0" applyNumberFormat="1" applyFont="1" applyBorder="1" applyAlignment="1">
      <alignment/>
    </xf>
    <xf numFmtId="3" fontId="26" fillId="0" borderId="87" xfId="0" applyNumberFormat="1" applyFont="1" applyBorder="1" applyAlignment="1">
      <alignment/>
    </xf>
    <xf numFmtId="0" fontId="24" fillId="0" borderId="0" xfId="0" applyFont="1" applyFill="1" applyAlignment="1">
      <alignment/>
    </xf>
    <xf numFmtId="3" fontId="31" fillId="0" borderId="88" xfId="0" applyNumberFormat="1" applyFont="1" applyFill="1" applyBorder="1" applyAlignment="1">
      <alignment/>
    </xf>
    <xf numFmtId="3" fontId="30" fillId="0" borderId="88" xfId="0" applyNumberFormat="1" applyFont="1" applyFill="1" applyBorder="1" applyAlignment="1">
      <alignment/>
    </xf>
    <xf numFmtId="3" fontId="1" fillId="0" borderId="88" xfId="0" applyNumberFormat="1" applyFont="1" applyFill="1" applyBorder="1" applyAlignment="1">
      <alignment/>
    </xf>
    <xf numFmtId="3" fontId="26" fillId="0" borderId="88" xfId="0" applyNumberFormat="1" applyFont="1" applyFill="1" applyBorder="1" applyAlignment="1">
      <alignment/>
    </xf>
    <xf numFmtId="3" fontId="24" fillId="18" borderId="87" xfId="0" applyNumberFormat="1" applyFont="1" applyFill="1" applyBorder="1" applyAlignment="1">
      <alignment/>
    </xf>
    <xf numFmtId="3" fontId="26" fillId="16" borderId="0" xfId="0" applyNumberFormat="1" applyFont="1" applyFill="1" applyBorder="1" applyAlignment="1">
      <alignment horizontal="center" vertical="center" wrapText="1"/>
    </xf>
    <xf numFmtId="3" fontId="29" fillId="16" borderId="0" xfId="0" applyNumberFormat="1" applyFont="1" applyFill="1" applyBorder="1" applyAlignment="1">
      <alignment horizontal="right" vertical="center" wrapText="1"/>
    </xf>
    <xf numFmtId="3" fontId="24" fillId="0" borderId="39" xfId="0" applyNumberFormat="1" applyFont="1" applyBorder="1" applyAlignment="1">
      <alignment/>
    </xf>
    <xf numFmtId="3" fontId="24" fillId="0" borderId="39" xfId="0" applyNumberFormat="1" applyFont="1" applyBorder="1" applyAlignment="1">
      <alignment horizontal="right"/>
    </xf>
    <xf numFmtId="3" fontId="24" fillId="0" borderId="19" xfId="0" applyNumberFormat="1" applyFont="1" applyBorder="1" applyAlignment="1">
      <alignment horizontal="left" vertical="center" wrapText="1"/>
    </xf>
    <xf numFmtId="3" fontId="24" fillId="0" borderId="19" xfId="0" applyNumberFormat="1" applyFont="1" applyBorder="1" applyAlignment="1">
      <alignment horizontal="right" vertical="center" wrapText="1"/>
    </xf>
    <xf numFmtId="3" fontId="24" fillId="0" borderId="19" xfId="0" applyNumberFormat="1" applyFont="1" applyFill="1" applyBorder="1" applyAlignment="1">
      <alignment horizontal="left" vertical="center" wrapText="1"/>
    </xf>
    <xf numFmtId="3" fontId="24" fillId="0" borderId="19" xfId="0" applyNumberFormat="1" applyFont="1" applyFill="1" applyBorder="1" applyAlignment="1">
      <alignment horizontal="right" vertical="center" wrapText="1"/>
    </xf>
    <xf numFmtId="3" fontId="24" fillId="0" borderId="22" xfId="0" applyNumberFormat="1" applyFont="1" applyFill="1" applyBorder="1" applyAlignment="1">
      <alignment horizontal="right" vertical="center" wrapText="1"/>
    </xf>
    <xf numFmtId="3" fontId="24" fillId="0" borderId="45" xfId="0" applyNumberFormat="1" applyFont="1" applyBorder="1" applyAlignment="1">
      <alignment/>
    </xf>
    <xf numFmtId="3" fontId="26" fillId="0" borderId="19" xfId="0" applyNumberFormat="1" applyFont="1" applyBorder="1" applyAlignment="1">
      <alignment horizontal="left" vertical="center" wrapText="1"/>
    </xf>
    <xf numFmtId="3" fontId="26" fillId="0" borderId="19" xfId="0" applyNumberFormat="1" applyFont="1" applyBorder="1" applyAlignment="1">
      <alignment horizontal="right" vertical="center" wrapText="1"/>
    </xf>
    <xf numFmtId="3" fontId="24" fillId="0" borderId="22" xfId="0" applyNumberFormat="1" applyFont="1" applyFill="1" applyBorder="1" applyAlignment="1">
      <alignment horizontal="left" vertical="center" wrapText="1"/>
    </xf>
    <xf numFmtId="3" fontId="24" fillId="0" borderId="19" xfId="0" applyNumberFormat="1" applyFont="1" applyFill="1" applyBorder="1" applyAlignment="1">
      <alignment vertical="center" wrapText="1" shrinkToFit="1"/>
    </xf>
    <xf numFmtId="3" fontId="24" fillId="0" borderId="19" xfId="0" applyNumberFormat="1" applyFont="1" applyFill="1" applyBorder="1" applyAlignment="1">
      <alignment horizontal="right" vertical="center" wrapText="1" shrinkToFit="1"/>
    </xf>
    <xf numFmtId="3" fontId="26" fillId="0" borderId="19" xfId="0" applyNumberFormat="1" applyFont="1" applyFill="1" applyBorder="1" applyAlignment="1">
      <alignment horizontal="left" vertical="center" wrapText="1"/>
    </xf>
    <xf numFmtId="3" fontId="26" fillId="0" borderId="0" xfId="0" applyNumberFormat="1" applyFont="1" applyFill="1" applyBorder="1" applyAlignment="1">
      <alignment horizontal="left" vertical="center" wrapText="1"/>
    </xf>
    <xf numFmtId="3" fontId="31" fillId="0" borderId="16" xfId="0" applyNumberFormat="1" applyFon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31" fillId="0" borderId="89" xfId="0" applyNumberFormat="1" applyFont="1" applyFill="1" applyBorder="1" applyAlignment="1">
      <alignment/>
    </xf>
    <xf numFmtId="3" fontId="31" fillId="18" borderId="87" xfId="0" applyNumberFormat="1" applyFont="1" applyFill="1" applyBorder="1" applyAlignment="1">
      <alignment/>
    </xf>
    <xf numFmtId="3" fontId="30" fillId="18" borderId="87" xfId="0" applyNumberFormat="1" applyFont="1" applyFill="1" applyBorder="1" applyAlignment="1">
      <alignment/>
    </xf>
    <xf numFmtId="3" fontId="1" fillId="18" borderId="87" xfId="0" applyNumberFormat="1" applyFont="1" applyFill="1" applyBorder="1" applyAlignment="1">
      <alignment/>
    </xf>
    <xf numFmtId="3" fontId="26" fillId="18" borderId="87" xfId="0" applyNumberFormat="1" applyFont="1" applyFill="1" applyBorder="1" applyAlignment="1">
      <alignment/>
    </xf>
    <xf numFmtId="3" fontId="26" fillId="0" borderId="35" xfId="0" applyNumberFormat="1" applyFont="1" applyFill="1" applyBorder="1" applyAlignment="1">
      <alignment horizontal="right" vertical="center" wrapText="1"/>
    </xf>
    <xf numFmtId="3" fontId="18" fillId="0" borderId="90" xfId="0" applyNumberFormat="1" applyFont="1" applyBorder="1" applyAlignment="1">
      <alignment vertical="center"/>
    </xf>
    <xf numFmtId="3" fontId="18" fillId="0" borderId="23" xfId="0" applyNumberFormat="1" applyFont="1" applyBorder="1" applyAlignment="1">
      <alignment vertical="center"/>
    </xf>
    <xf numFmtId="3" fontId="24" fillId="0" borderId="87" xfId="0" applyNumberFormat="1" applyFont="1" applyBorder="1" applyAlignment="1">
      <alignment horizontal="center"/>
    </xf>
    <xf numFmtId="3" fontId="24" fillId="0" borderId="91" xfId="0" applyNumberFormat="1" applyFont="1" applyBorder="1" applyAlignment="1">
      <alignment horizontal="right"/>
    </xf>
    <xf numFmtId="3" fontId="24" fillId="0" borderId="66" xfId="0" applyNumberFormat="1" applyFont="1" applyFill="1" applyBorder="1" applyAlignment="1">
      <alignment vertical="center"/>
    </xf>
    <xf numFmtId="3" fontId="24" fillId="0" borderId="92" xfId="0" applyNumberFormat="1" applyFont="1" applyFill="1" applyBorder="1" applyAlignment="1">
      <alignment horizontal="right"/>
    </xf>
    <xf numFmtId="0" fontId="26" fillId="0" borderId="22" xfId="0" applyFont="1" applyFill="1" applyBorder="1" applyAlignment="1">
      <alignment horizontal="left" vertical="center" wrapText="1"/>
    </xf>
    <xf numFmtId="0" fontId="26" fillId="0" borderId="22" xfId="0" applyFont="1" applyFill="1" applyBorder="1" applyAlignment="1">
      <alignment horizontal="right" vertical="center" wrapText="1"/>
    </xf>
    <xf numFmtId="3" fontId="26" fillId="0" borderId="22" xfId="0" applyNumberFormat="1" applyFont="1" applyFill="1" applyBorder="1" applyAlignment="1">
      <alignment vertical="center"/>
    </xf>
    <xf numFmtId="3" fontId="26" fillId="0" borderId="63" xfId="0" applyNumberFormat="1" applyFont="1" applyFill="1" applyBorder="1" applyAlignment="1">
      <alignment vertical="center"/>
    </xf>
    <xf numFmtId="3" fontId="26" fillId="0" borderId="22" xfId="0" applyNumberFormat="1" applyFont="1" applyFill="1" applyBorder="1" applyAlignment="1">
      <alignment horizontal="left" vertical="center" wrapText="1"/>
    </xf>
    <xf numFmtId="3" fontId="26" fillId="0" borderId="22" xfId="0" applyNumberFormat="1" applyFont="1" applyFill="1" applyBorder="1" applyAlignment="1">
      <alignment horizontal="right" vertical="center" wrapText="1"/>
    </xf>
    <xf numFmtId="0" fontId="26" fillId="0" borderId="43" xfId="0" applyFont="1" applyFill="1" applyBorder="1" applyAlignment="1">
      <alignment vertical="center" wrapText="1" shrinkToFit="1"/>
    </xf>
    <xf numFmtId="0" fontId="26" fillId="0" borderId="19" xfId="0" applyFont="1" applyFill="1" applyBorder="1" applyAlignment="1">
      <alignment vertical="center" wrapText="1" shrinkToFit="1"/>
    </xf>
    <xf numFmtId="0" fontId="26" fillId="0" borderId="19" xfId="0" applyFont="1" applyFill="1" applyBorder="1" applyAlignment="1">
      <alignment horizontal="right" vertical="center" wrapText="1" shrinkToFit="1"/>
    </xf>
    <xf numFmtId="3" fontId="26" fillId="0" borderId="19" xfId="0" applyNumberFormat="1" applyFont="1" applyFill="1" applyBorder="1" applyAlignment="1">
      <alignment vertical="center" wrapText="1" shrinkToFit="1"/>
    </xf>
    <xf numFmtId="3" fontId="26" fillId="0" borderId="19" xfId="0" applyNumberFormat="1" applyFont="1" applyFill="1" applyBorder="1" applyAlignment="1">
      <alignment horizontal="right" vertical="center" wrapText="1" shrinkToFit="1"/>
    </xf>
    <xf numFmtId="3" fontId="23" fillId="0" borderId="0" xfId="0" applyNumberFormat="1" applyFont="1" applyBorder="1" applyAlignment="1">
      <alignment/>
    </xf>
    <xf numFmtId="0" fontId="23" fillId="0" borderId="0" xfId="0" applyFont="1" applyFill="1" applyBorder="1" applyAlignment="1">
      <alignment/>
    </xf>
    <xf numFmtId="0" fontId="18" fillId="16" borderId="28" xfId="0" applyFont="1" applyFill="1" applyBorder="1" applyAlignment="1">
      <alignment horizontal="left" vertical="center"/>
    </xf>
    <xf numFmtId="0" fontId="18" fillId="0" borderId="93" xfId="0" applyFont="1" applyBorder="1" applyAlignment="1">
      <alignment horizontal="center" vertical="center"/>
    </xf>
    <xf numFmtId="0" fontId="18" fillId="0" borderId="94" xfId="0" applyFont="1" applyBorder="1" applyAlignment="1">
      <alignment horizontal="center" vertical="center"/>
    </xf>
    <xf numFmtId="0" fontId="18" fillId="16" borderId="0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19" fillId="16" borderId="0" xfId="0" applyFont="1" applyFill="1" applyBorder="1" applyAlignment="1">
      <alignment horizontal="center"/>
    </xf>
    <xf numFmtId="0" fontId="20" fillId="16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8" fillId="16" borderId="0" xfId="0" applyFont="1" applyFill="1" applyBorder="1" applyAlignment="1">
      <alignment horizontal="left" vertical="center"/>
    </xf>
    <xf numFmtId="0" fontId="18" fillId="16" borderId="0" xfId="0" applyFont="1" applyFill="1" applyBorder="1" applyAlignment="1">
      <alignment horizontal="right"/>
    </xf>
    <xf numFmtId="0" fontId="18" fillId="16" borderId="95" xfId="0" applyFont="1" applyFill="1" applyBorder="1" applyAlignment="1">
      <alignment horizontal="right"/>
    </xf>
    <xf numFmtId="0" fontId="0" fillId="0" borderId="95" xfId="0" applyBorder="1" applyAlignment="1">
      <alignment horizontal="right"/>
    </xf>
    <xf numFmtId="3" fontId="26" fillId="0" borderId="96" xfId="0" applyNumberFormat="1" applyFont="1" applyFill="1" applyBorder="1" applyAlignment="1">
      <alignment horizontal="center" vertical="center" wrapText="1"/>
    </xf>
    <xf numFmtId="0" fontId="0" fillId="0" borderId="53" xfId="0" applyBorder="1" applyAlignment="1">
      <alignment/>
    </xf>
    <xf numFmtId="0" fontId="24" fillId="16" borderId="0" xfId="0" applyFont="1" applyFill="1" applyBorder="1" applyAlignment="1">
      <alignment horizontal="right" vertical="center" wrapText="1"/>
    </xf>
    <xf numFmtId="0" fontId="26" fillId="16" borderId="0" xfId="0" applyFont="1" applyFill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0" fontId="0" fillId="0" borderId="97" xfId="0" applyBorder="1" applyAlignment="1">
      <alignment/>
    </xf>
    <xf numFmtId="0" fontId="0" fillId="0" borderId="60" xfId="0" applyBorder="1" applyAlignment="1">
      <alignment/>
    </xf>
    <xf numFmtId="0" fontId="0" fillId="0" borderId="98" xfId="0" applyBorder="1" applyAlignment="1">
      <alignment/>
    </xf>
    <xf numFmtId="3" fontId="26" fillId="0" borderId="99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0" fontId="28" fillId="16" borderId="0" xfId="0" applyFont="1" applyFill="1" applyBorder="1" applyAlignment="1">
      <alignment horizontal="center" vertical="center" wrapText="1"/>
    </xf>
    <xf numFmtId="0" fontId="26" fillId="0" borderId="100" xfId="0" applyFont="1" applyBorder="1" applyAlignment="1">
      <alignment horizontal="center" vertical="center" wrapText="1"/>
    </xf>
    <xf numFmtId="0" fontId="26" fillId="0" borderId="93" xfId="0" applyFont="1" applyBorder="1" applyAlignment="1">
      <alignment horizontal="center" vertical="center" wrapText="1"/>
    </xf>
    <xf numFmtId="0" fontId="26" fillId="0" borderId="101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3" fontId="26" fillId="0" borderId="93" xfId="0" applyNumberFormat="1" applyFont="1" applyFill="1" applyBorder="1" applyAlignment="1">
      <alignment horizontal="center" vertical="center" wrapText="1"/>
    </xf>
    <xf numFmtId="3" fontId="26" fillId="0" borderId="13" xfId="0" applyNumberFormat="1" applyFont="1" applyFill="1" applyBorder="1" applyAlignment="1">
      <alignment horizontal="center" vertical="center" wrapText="1"/>
    </xf>
    <xf numFmtId="3" fontId="26" fillId="0" borderId="94" xfId="0" applyNumberFormat="1" applyFont="1" applyFill="1" applyBorder="1" applyAlignment="1">
      <alignment horizontal="center" vertical="center" wrapText="1"/>
    </xf>
    <xf numFmtId="3" fontId="26" fillId="0" borderId="102" xfId="0" applyNumberFormat="1" applyFont="1" applyFill="1" applyBorder="1" applyAlignment="1">
      <alignment horizontal="center" vertical="center" wrapText="1"/>
    </xf>
    <xf numFmtId="3" fontId="31" fillId="0" borderId="103" xfId="0" applyNumberFormat="1" applyFont="1" applyFill="1" applyBorder="1" applyAlignment="1">
      <alignment/>
    </xf>
    <xf numFmtId="3" fontId="0" fillId="0" borderId="103" xfId="0" applyNumberFormat="1" applyFill="1" applyBorder="1" applyAlignment="1">
      <alignment/>
    </xf>
    <xf numFmtId="0" fontId="31" fillId="0" borderId="34" xfId="0" applyFont="1" applyFill="1" applyBorder="1" applyAlignment="1">
      <alignment/>
    </xf>
    <xf numFmtId="0" fontId="31" fillId="0" borderId="104" xfId="0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-4%20int%20bev-kiad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regE\Local%20Settings\Temp\wzbab5\3-4%20int%20bev-kiad%20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12%20ktgv\3-4%20int%20bev-kiad%2020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7%20&#225;llami%20hozz&#225;j&#225;rul&#225;sok%20201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ktgv%202012.02.28\3-4%20int%20bev-kiad%2020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6%20&#214;nk%20terv%20%20201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3-4%20int%20bev-kiad%20201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6%20&#214;nk%20terv%20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v"/>
      <sheetName val="kiad"/>
      <sheetName val="3 bev2011"/>
      <sheetName val="4 kiad2011"/>
    </sheetNames>
    <sheetDataSet>
      <sheetData sheetId="2">
        <row r="74">
          <cell r="H74">
            <v>21683.91</v>
          </cell>
        </row>
      </sheetData>
      <sheetData sheetId="3">
        <row r="75">
          <cell r="D75">
            <v>116800</v>
          </cell>
          <cell r="E75">
            <v>30738.952</v>
          </cell>
          <cell r="F75">
            <v>44220</v>
          </cell>
        </row>
        <row r="92">
          <cell r="D92">
            <v>67938.98068991904</v>
          </cell>
          <cell r="E92">
            <v>17522.23265408095</v>
          </cell>
          <cell r="F92">
            <v>18967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v"/>
      <sheetName val="kiad"/>
      <sheetName val="3 bev2011"/>
      <sheetName val="4 kiad2011"/>
    </sheetNames>
    <sheetDataSet>
      <sheetData sheetId="2">
        <row r="95">
          <cell r="I9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v"/>
      <sheetName val="kiad"/>
      <sheetName val="3 bev2011"/>
      <sheetName val="4 kiad2011"/>
    </sheetNames>
    <sheetDataSet>
      <sheetData sheetId="3">
        <row r="73">
          <cell r="L73">
            <v>4366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Állami pénzek feloszt."/>
      <sheetName val="közokt norm táblázatban"/>
    </sheetNames>
    <sheetDataSet>
      <sheetData sheetId="0">
        <row r="108">
          <cell r="E108">
            <v>74727280</v>
          </cell>
        </row>
        <row r="109">
          <cell r="E109">
            <v>-25211823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ev"/>
      <sheetName val="kiad"/>
      <sheetName val="3 bev2011"/>
      <sheetName val="4 kiad2011"/>
    </sheetNames>
    <sheetDataSet>
      <sheetData sheetId="3">
        <row r="85">
          <cell r="M85">
            <v>1000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12_kiadás terv"/>
      <sheetName val="1 Tartalék"/>
      <sheetName val="2 5 Kiadói tev Egyéb szoc. ellátások"/>
      <sheetName val="3 4 Segélyek"/>
      <sheetName val="6 7 Hull.gazd  Építés, szaképít"/>
      <sheetName val="8_9"/>
      <sheetName val="8  9 Községgazd Közvilágítás"/>
      <sheetName val="10 Egészségház"/>
      <sheetName val="11 Támogatások részletezése"/>
      <sheetName val="16_17_18"/>
      <sheetName val="Minta _6_"/>
    </sheetNames>
    <sheetDataSet>
      <sheetData sheetId="0">
        <row r="17">
          <cell r="G17">
            <v>3358.1935483870966</v>
          </cell>
        </row>
        <row r="20">
          <cell r="G20">
            <v>6177</v>
          </cell>
        </row>
        <row r="38">
          <cell r="G38">
            <v>3142</v>
          </cell>
        </row>
        <row r="41">
          <cell r="G41">
            <v>16357</v>
          </cell>
        </row>
        <row r="43">
          <cell r="D43">
            <v>12400</v>
          </cell>
          <cell r="E43">
            <v>3810.7664516129034</v>
          </cell>
          <cell r="F43">
            <v>39258</v>
          </cell>
          <cell r="H43">
            <v>6800</v>
          </cell>
          <cell r="I43">
            <v>91723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ev"/>
      <sheetName val="kiad"/>
      <sheetName val="3 bev2013"/>
      <sheetName val="4 kiad2013"/>
    </sheetNames>
    <sheetDataSet>
      <sheetData sheetId="3">
        <row r="75">
          <cell r="D75">
            <v>43071</v>
          </cell>
          <cell r="E75">
            <v>11047</v>
          </cell>
          <cell r="F75">
            <v>24653</v>
          </cell>
          <cell r="M75">
            <v>0</v>
          </cell>
        </row>
        <row r="92">
          <cell r="D92">
            <v>65412</v>
          </cell>
          <cell r="E92">
            <v>15911</v>
          </cell>
          <cell r="F92">
            <v>23574</v>
          </cell>
          <cell r="M92">
            <v>1000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13_kiadás terv"/>
      <sheetName val="1 Tartalék"/>
      <sheetName val="2 5 Kiadói tev Egyéb szoc. ellátások"/>
      <sheetName val="3 4 Segélyek"/>
      <sheetName val="6 7 Hull.gazd  Építés, szaképít"/>
      <sheetName val="8_9"/>
      <sheetName val="8  9 Községgazd Közvilágítás"/>
      <sheetName val="10 Egészségház"/>
      <sheetName val="11 Támogatások részletezése"/>
      <sheetName val="16_17_18"/>
      <sheetName val="Minta _6_"/>
    </sheetNames>
    <sheetDataSet>
      <sheetData sheetId="0">
        <row r="43">
          <cell r="D43">
            <v>37875</v>
          </cell>
          <cell r="E43">
            <v>8139</v>
          </cell>
          <cell r="F43">
            <v>68846</v>
          </cell>
          <cell r="G43">
            <v>23575</v>
          </cell>
          <cell r="I43">
            <v>23750</v>
          </cell>
        </row>
      </sheetData>
      <sheetData sheetId="1">
        <row r="11">
          <cell r="C11">
            <v>10612</v>
          </cell>
        </row>
        <row r="25">
          <cell r="C25">
            <v>22492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3"/>
  <sheetViews>
    <sheetView view="pageBreakPreview" zoomScale="120" zoomScaleNormal="120" zoomScaleSheetLayoutView="120" workbookViewId="0" topLeftCell="A1">
      <pane xSplit="2" ySplit="7" topLeftCell="D47" activePane="bottomRight" state="frozen"/>
      <selection pane="topLeft" activeCell="A1" sqref="A1"/>
      <selection pane="topRight" activeCell="C1" sqref="C1"/>
      <selection pane="bottomLeft" activeCell="A68" sqref="A68"/>
      <selection pane="bottomRight" activeCell="A1" sqref="A1:J1"/>
    </sheetView>
  </sheetViews>
  <sheetFormatPr defaultColWidth="9.00390625" defaultRowHeight="12.75"/>
  <cols>
    <col min="1" max="1" width="4.125" style="1" customWidth="1"/>
    <col min="2" max="2" width="47.625" style="1" customWidth="1"/>
    <col min="3" max="6" width="11.75390625" style="0" customWidth="1"/>
    <col min="7" max="16384" width="9.25390625" style="1" customWidth="1"/>
  </cols>
  <sheetData>
    <row r="1" spans="1:10" ht="25.5" customHeight="1">
      <c r="A1" s="264" t="s">
        <v>187</v>
      </c>
      <c r="B1" s="264"/>
      <c r="C1" s="264"/>
      <c r="D1" s="264"/>
      <c r="E1" s="264"/>
      <c r="F1" s="264"/>
      <c r="G1" s="265"/>
      <c r="H1" s="265"/>
      <c r="I1" s="265"/>
      <c r="J1" s="265"/>
    </row>
    <row r="2" spans="1:10" ht="18.75" customHeight="1">
      <c r="A2" s="266" t="s">
        <v>139</v>
      </c>
      <c r="B2" s="266"/>
      <c r="C2" s="266"/>
      <c r="D2" s="266"/>
      <c r="E2" s="266"/>
      <c r="F2" s="266"/>
      <c r="G2" s="265"/>
      <c r="H2" s="265"/>
      <c r="I2" s="265"/>
      <c r="J2" s="265"/>
    </row>
    <row r="3" spans="1:10" ht="18.75" customHeight="1">
      <c r="A3" s="267" t="s">
        <v>135</v>
      </c>
      <c r="B3" s="267"/>
      <c r="C3" s="267"/>
      <c r="D3" s="267"/>
      <c r="E3" s="267"/>
      <c r="F3" s="267"/>
      <c r="G3" s="265"/>
      <c r="H3" s="265"/>
      <c r="I3" s="265"/>
      <c r="J3" s="265"/>
    </row>
    <row r="4" spans="1:10" ht="15" customHeight="1" thickBot="1">
      <c r="A4" s="268" t="s">
        <v>155</v>
      </c>
      <c r="B4" s="269"/>
      <c r="C4" s="269"/>
      <c r="D4" s="269"/>
      <c r="E4" s="269"/>
      <c r="F4" s="269"/>
      <c r="G4" s="269"/>
      <c r="H4" s="269"/>
      <c r="I4" s="269"/>
      <c r="J4" s="269"/>
    </row>
    <row r="5" spans="1:10" s="4" customFormat="1" ht="12" customHeight="1" thickBot="1">
      <c r="A5" s="2"/>
      <c r="B5" s="3"/>
      <c r="C5" s="262" t="s">
        <v>141</v>
      </c>
      <c r="D5" s="262"/>
      <c r="E5" s="262"/>
      <c r="F5" s="263"/>
      <c r="G5" s="262" t="s">
        <v>142</v>
      </c>
      <c r="H5" s="262"/>
      <c r="I5" s="262"/>
      <c r="J5" s="263"/>
    </row>
    <row r="6" spans="1:10" ht="48" customHeight="1" thickBot="1">
      <c r="A6" s="5" t="s">
        <v>0</v>
      </c>
      <c r="B6" s="6" t="s">
        <v>1</v>
      </c>
      <c r="C6" s="7" t="s">
        <v>5</v>
      </c>
      <c r="D6" s="8" t="s">
        <v>3</v>
      </c>
      <c r="E6" s="8" t="s">
        <v>6</v>
      </c>
      <c r="F6" s="9" t="s">
        <v>4</v>
      </c>
      <c r="G6" s="7" t="s">
        <v>5</v>
      </c>
      <c r="H6" s="8" t="s">
        <v>3</v>
      </c>
      <c r="I6" s="8" t="s">
        <v>6</v>
      </c>
      <c r="J6" s="9" t="s">
        <v>4</v>
      </c>
    </row>
    <row r="7" spans="1:10" s="14" customFormat="1" ht="10.5" customHeight="1">
      <c r="A7" s="10">
        <v>1</v>
      </c>
      <c r="B7" s="11">
        <v>2</v>
      </c>
      <c r="C7" s="12">
        <v>4</v>
      </c>
      <c r="D7" s="12"/>
      <c r="E7" s="12">
        <v>5</v>
      </c>
      <c r="F7" s="13">
        <v>6</v>
      </c>
      <c r="G7" s="12">
        <v>6.5</v>
      </c>
      <c r="H7" s="12">
        <v>7.14285714285714</v>
      </c>
      <c r="I7" s="12">
        <v>7.78571428571429</v>
      </c>
      <c r="J7" s="13">
        <v>8.42857142857143</v>
      </c>
    </row>
    <row r="8" spans="1:10" s="19" customFormat="1" ht="12" customHeight="1">
      <c r="A8" s="15" t="s">
        <v>7</v>
      </c>
      <c r="B8" s="16" t="s">
        <v>8</v>
      </c>
      <c r="C8" s="17"/>
      <c r="D8" s="17"/>
      <c r="E8" s="17"/>
      <c r="F8" s="18"/>
      <c r="G8" s="17"/>
      <c r="H8" s="17"/>
      <c r="I8" s="17"/>
      <c r="J8" s="18"/>
    </row>
    <row r="9" spans="1:10" ht="9" customHeight="1">
      <c r="A9" s="20">
        <v>1</v>
      </c>
      <c r="B9" s="21" t="s">
        <v>9</v>
      </c>
      <c r="C9" s="22">
        <f>+'2013 működési mérleg'!F9+'2013 felhalm mérleg'!F10</f>
        <v>0</v>
      </c>
      <c r="D9" s="22">
        <f>+'2013 működési mérleg'!G9+'2013 felhalm mérleg'!G10</f>
        <v>4311</v>
      </c>
      <c r="E9" s="22">
        <f>+'2013 működési mérleg'!H9+'2013 felhalm mérleg'!H10</f>
        <v>0</v>
      </c>
      <c r="F9" s="24">
        <f aca="true" t="shared" si="0" ref="F9:F40">SUM(C9:E9)</f>
        <v>4311</v>
      </c>
      <c r="G9" s="22">
        <f>+'2013 működési mérleg'!J9+'2013 felhalm mérleg'!J10</f>
        <v>0</v>
      </c>
      <c r="H9" s="22">
        <f>+'2013 működési mérleg'!K9+'2013 felhalm mérleg'!K10</f>
        <v>0</v>
      </c>
      <c r="I9" s="22">
        <f>+'2013 működési mérleg'!L9+'2013 felhalm mérleg'!L10</f>
        <v>0</v>
      </c>
      <c r="J9" s="24">
        <f aca="true" t="shared" si="1" ref="J9:J59">SUM(G9:I9)</f>
        <v>0</v>
      </c>
    </row>
    <row r="10" spans="1:10" ht="9" customHeight="1">
      <c r="A10" s="20">
        <v>2</v>
      </c>
      <c r="B10" s="21" t="s">
        <v>10</v>
      </c>
      <c r="C10" s="22">
        <f>+'2013 működési mérleg'!F10+'2013 felhalm mérleg'!F11</f>
        <v>17073.94488188976</v>
      </c>
      <c r="D10" s="22">
        <f>+'2013 működési mérleg'!G10+'2013 felhalm mérleg'!G10</f>
        <v>0</v>
      </c>
      <c r="E10" s="22">
        <f>+'2013 működési mérleg'!H10+'2013 felhalm mérleg'!H10</f>
        <v>25661.181102362207</v>
      </c>
      <c r="F10" s="24">
        <f t="shared" si="0"/>
        <v>42735.125984251965</v>
      </c>
      <c r="G10" s="22">
        <f>SUM('2013 működési mérleg'!M10)</f>
        <v>12501</v>
      </c>
      <c r="H10" s="22">
        <f>SUM('2013 működési mérleg'!N10)</f>
        <v>3000</v>
      </c>
      <c r="I10" s="22">
        <f>SUM('2013 működési mérleg'!O10)</f>
        <v>48638</v>
      </c>
      <c r="J10" s="24">
        <f t="shared" si="1"/>
        <v>64139</v>
      </c>
    </row>
    <row r="11" spans="1:10" ht="9" customHeight="1">
      <c r="A11" s="20">
        <v>3</v>
      </c>
      <c r="B11" s="21" t="s">
        <v>11</v>
      </c>
      <c r="C11" s="22">
        <f>+'2013 működési mérleg'!F11+'2013 felhalm mérleg'!F12</f>
        <v>4609.965118110236</v>
      </c>
      <c r="D11" s="22">
        <f>+'2013 működési mérleg'!G11+'2013 felhalm mérleg'!G11</f>
        <v>0</v>
      </c>
      <c r="E11" s="22">
        <f>+'2013 működési mérleg'!H11+'2013 felhalm mérleg'!H11</f>
        <v>1742</v>
      </c>
      <c r="F11" s="24">
        <f t="shared" si="0"/>
        <v>6351.965118110236</v>
      </c>
      <c r="G11" s="22">
        <f>+'2013 működési mérleg'!J11+'2013 felhalm mérleg'!J12</f>
        <v>0</v>
      </c>
      <c r="H11" s="22">
        <f>+'2013 működési mérleg'!K11+'2013 felhalm mérleg'!K11</f>
        <v>0</v>
      </c>
      <c r="I11" s="22">
        <f>SUM('2013 működési mérleg'!O11)</f>
        <v>0</v>
      </c>
      <c r="J11" s="24">
        <f t="shared" si="1"/>
        <v>0</v>
      </c>
    </row>
    <row r="12" spans="1:10" ht="9" customHeight="1">
      <c r="A12" s="20">
        <v>4</v>
      </c>
      <c r="B12" s="21" t="s">
        <v>12</v>
      </c>
      <c r="C12" s="22">
        <f>+'2013 működési mérleg'!F12+'2013 felhalm mérleg'!F13</f>
        <v>0</v>
      </c>
      <c r="D12" s="22">
        <f>+'2013 működési mérleg'!G12+'2013 felhalm mérleg'!G12</f>
        <v>0</v>
      </c>
      <c r="E12" s="22">
        <f>+'2013 működési mérleg'!H12+'2013 felhalm mérleg'!H12</f>
        <v>5500</v>
      </c>
      <c r="F12" s="24">
        <f t="shared" si="0"/>
        <v>5500</v>
      </c>
      <c r="G12" s="22">
        <f>+'2013 működési mérleg'!J12+'2013 felhalm mérleg'!J13</f>
        <v>0</v>
      </c>
      <c r="H12" s="22">
        <f>+'2013 működési mérleg'!K12+'2013 felhalm mérleg'!K12</f>
        <v>0</v>
      </c>
      <c r="I12" s="22">
        <f>SUM('2013 működési mérleg'!O12)</f>
        <v>4000</v>
      </c>
      <c r="J12" s="24">
        <f t="shared" si="1"/>
        <v>4000</v>
      </c>
    </row>
    <row r="13" spans="1:10" ht="9" customHeight="1">
      <c r="A13" s="20">
        <v>5</v>
      </c>
      <c r="B13" s="21" t="s">
        <v>13</v>
      </c>
      <c r="C13" s="22">
        <f>+'2013 működési mérleg'!F13+'2013 felhalm mérleg'!F14</f>
        <v>0</v>
      </c>
      <c r="D13" s="22">
        <f>+'2013 működési mérleg'!G13+'2013 felhalm mérleg'!G13</f>
        <v>0</v>
      </c>
      <c r="E13" s="22">
        <f>+'2013 működési mérleg'!H13+'2013 felhalm mérleg'!H13</f>
        <v>0</v>
      </c>
      <c r="F13" s="24">
        <f t="shared" si="0"/>
        <v>0</v>
      </c>
      <c r="G13" s="22">
        <f>+'2013 működési mérleg'!J13+'2013 felhalm mérleg'!J14</f>
        <v>0</v>
      </c>
      <c r="H13" s="22">
        <f>+'2013 működési mérleg'!K13+'2013 felhalm mérleg'!K13</f>
        <v>0</v>
      </c>
      <c r="I13" s="22">
        <f>+'2013 működési mérleg'!L13+'2013 felhalm mérleg'!L13</f>
        <v>0</v>
      </c>
      <c r="J13" s="24">
        <f t="shared" si="1"/>
        <v>0</v>
      </c>
    </row>
    <row r="14" spans="1:10" s="19" customFormat="1" ht="9" customHeight="1">
      <c r="A14" s="15">
        <v>6</v>
      </c>
      <c r="B14" s="16" t="s">
        <v>14</v>
      </c>
      <c r="C14" s="26">
        <f>SUM(C9:C13)</f>
        <v>21683.909999999996</v>
      </c>
      <c r="D14" s="27">
        <f>SUM(D9:D13)</f>
        <v>4311</v>
      </c>
      <c r="E14" s="27">
        <f>SUM(E9:E13)</f>
        <v>32903.18110236221</v>
      </c>
      <c r="F14" s="24">
        <f t="shared" si="0"/>
        <v>58898.0911023622</v>
      </c>
      <c r="G14" s="26">
        <f>SUM(G9:G13)</f>
        <v>12501</v>
      </c>
      <c r="H14" s="27">
        <f>SUM(H9:H13)</f>
        <v>3000</v>
      </c>
      <c r="I14" s="27">
        <f>SUM(I9:I13)</f>
        <v>52638</v>
      </c>
      <c r="J14" s="24">
        <f t="shared" si="1"/>
        <v>68139</v>
      </c>
    </row>
    <row r="15" spans="1:10" ht="9" customHeight="1">
      <c r="A15" s="20">
        <v>7</v>
      </c>
      <c r="B15" s="21" t="s">
        <v>15</v>
      </c>
      <c r="C15" s="22">
        <f>+'2013 működési mérleg'!F15+'2013 felhalm mérleg'!F16</f>
        <v>0</v>
      </c>
      <c r="D15" s="22">
        <f>+'2013 működési mérleg'!G15+'2013 felhalm mérleg'!G15</f>
        <v>0</v>
      </c>
      <c r="E15" s="22">
        <f>+'2013 működési mérleg'!H15+'2013 felhalm mérleg'!H15</f>
        <v>104800</v>
      </c>
      <c r="F15" s="24">
        <f t="shared" si="0"/>
        <v>104800</v>
      </c>
      <c r="G15" s="22">
        <f>+'2013 működési mérleg'!J15+'2013 felhalm mérleg'!J16</f>
        <v>0</v>
      </c>
      <c r="H15" s="22">
        <f>+'2013 működési mérleg'!K15+'2013 felhalm mérleg'!K15</f>
        <v>0</v>
      </c>
      <c r="I15" s="22">
        <f>SUM('2013 működési mérleg'!O15)+'2013 felhalm mérleg'!M15</f>
        <v>151806</v>
      </c>
      <c r="J15" s="24">
        <f t="shared" si="1"/>
        <v>151806</v>
      </c>
    </row>
    <row r="16" spans="1:10" ht="9" customHeight="1">
      <c r="A16" s="20" t="s">
        <v>16</v>
      </c>
      <c r="B16" s="21" t="s">
        <v>17</v>
      </c>
      <c r="C16" s="22">
        <f>+'2013 működési mérleg'!F16+'2013 felhalm mérleg'!F17</f>
        <v>0</v>
      </c>
      <c r="D16" s="22">
        <f>+'2013 működési mérleg'!G16+'2013 felhalm mérleg'!G16</f>
        <v>0</v>
      </c>
      <c r="E16" s="22">
        <f>+'2013 működési mérleg'!H16+'2013 felhalm mérleg'!H16</f>
        <v>49515.456999999995</v>
      </c>
      <c r="F16" s="24">
        <f t="shared" si="0"/>
        <v>49515.456999999995</v>
      </c>
      <c r="G16" s="22">
        <f>+'2013 működési mérleg'!J16+'2013 felhalm mérleg'!J17</f>
        <v>0</v>
      </c>
      <c r="H16" s="22">
        <f>+'2013 működési mérleg'!K16+'2013 felhalm mérleg'!K16</f>
        <v>0</v>
      </c>
      <c r="I16" s="22">
        <v>0</v>
      </c>
      <c r="J16" s="24">
        <f t="shared" si="1"/>
        <v>0</v>
      </c>
    </row>
    <row r="17" spans="1:10" ht="9" customHeight="1">
      <c r="A17" s="20" t="s">
        <v>18</v>
      </c>
      <c r="B17" s="21" t="s">
        <v>19</v>
      </c>
      <c r="C17" s="22">
        <f>+'2013 működési mérleg'!F17+'2013 felhalm mérleg'!F18</f>
        <v>0</v>
      </c>
      <c r="D17" s="22">
        <f>+'2013 működési mérleg'!G17+'2013 felhalm mérleg'!G17</f>
        <v>0</v>
      </c>
      <c r="E17" s="22">
        <f>+'2013 működési mérleg'!H17+'2013 felhalm mérleg'!H17</f>
        <v>25000</v>
      </c>
      <c r="F17" s="24">
        <f t="shared" si="0"/>
        <v>25000</v>
      </c>
      <c r="G17" s="22">
        <f>+'2013 működési mérleg'!J17+'2013 felhalm mérleg'!J18</f>
        <v>0</v>
      </c>
      <c r="H17" s="22">
        <f>+'2013 működési mérleg'!K17+'2013 felhalm mérleg'!K17</f>
        <v>0</v>
      </c>
      <c r="I17" s="22">
        <f>SUM('2013 működési mérleg'!O17)</f>
        <v>10000</v>
      </c>
      <c r="J17" s="24">
        <f t="shared" si="1"/>
        <v>10000</v>
      </c>
    </row>
    <row r="18" spans="1:10" ht="9" customHeight="1">
      <c r="A18" s="20">
        <v>9</v>
      </c>
      <c r="B18" s="21" t="s">
        <v>20</v>
      </c>
      <c r="C18" s="22">
        <f>+'2013 működési mérleg'!F18+'2013 felhalm mérleg'!F19</f>
        <v>0</v>
      </c>
      <c r="D18" s="22">
        <f>+'2013 működési mérleg'!G18+'2013 felhalm mérleg'!G18</f>
        <v>1151</v>
      </c>
      <c r="E18" s="22">
        <f>+'2013 működési mérleg'!H18+'2013 felhalm mérleg'!H18</f>
        <v>10</v>
      </c>
      <c r="F18" s="24">
        <f t="shared" si="0"/>
        <v>1161</v>
      </c>
      <c r="G18" s="22">
        <f>+'2013 működési mérleg'!J18+'2013 felhalm mérleg'!J19</f>
        <v>0</v>
      </c>
      <c r="H18" s="22">
        <f>+'2013 működési mérleg'!K18+'2013 felhalm mérleg'!K18</f>
        <v>0</v>
      </c>
      <c r="I18" s="22">
        <f>SUM('2013 működési mérleg'!O18)</f>
        <v>0</v>
      </c>
      <c r="J18" s="24">
        <f t="shared" si="1"/>
        <v>0</v>
      </c>
    </row>
    <row r="19" spans="1:10" s="19" customFormat="1" ht="9" customHeight="1">
      <c r="A19" s="15">
        <v>10</v>
      </c>
      <c r="B19" s="16" t="s">
        <v>21</v>
      </c>
      <c r="C19" s="26">
        <f>SUM(C15:C18)</f>
        <v>0</v>
      </c>
      <c r="D19" s="27">
        <f>SUM(D15:D18)</f>
        <v>1151</v>
      </c>
      <c r="E19" s="27">
        <f>SUM(E15:E18)</f>
        <v>179325.457</v>
      </c>
      <c r="F19" s="24">
        <f t="shared" si="0"/>
        <v>180476.457</v>
      </c>
      <c r="G19" s="26">
        <f>SUM(G15:G18)</f>
        <v>0</v>
      </c>
      <c r="H19" s="27">
        <f>SUM(H15:H18)</f>
        <v>0</v>
      </c>
      <c r="I19" s="27">
        <f>SUM(I15:I18)</f>
        <v>161806</v>
      </c>
      <c r="J19" s="24">
        <f t="shared" si="1"/>
        <v>161806</v>
      </c>
    </row>
    <row r="20" spans="1:10" ht="9" customHeight="1">
      <c r="A20" s="30">
        <v>11</v>
      </c>
      <c r="B20" s="31" t="s">
        <v>22</v>
      </c>
      <c r="C20" s="22">
        <f>+'2013 működési mérleg'!F20+'2013 felhalm mérleg'!F21</f>
        <v>0</v>
      </c>
      <c r="D20" s="22">
        <f>+'2013 működési mérleg'!G20+'2013 felhalm mérleg'!G20</f>
        <v>0</v>
      </c>
      <c r="E20" s="22">
        <f>+'2013 működési mérleg'!H20+'2013 felhalm mérleg'!H20</f>
        <v>28</v>
      </c>
      <c r="F20" s="24">
        <f t="shared" si="0"/>
        <v>28</v>
      </c>
      <c r="G20" s="22">
        <f>+'2013 működési mérleg'!J20+'2013 felhalm mérleg'!J21</f>
        <v>0</v>
      </c>
      <c r="H20" s="22">
        <f>+'2013 működési mérleg'!K20+'2013 felhalm mérleg'!K20</f>
        <v>0</v>
      </c>
      <c r="I20" s="22">
        <f>+'2013 működési mérleg'!L20+'2013 felhalm mérleg'!L20</f>
        <v>0</v>
      </c>
      <c r="J20" s="24">
        <f t="shared" si="1"/>
        <v>0</v>
      </c>
    </row>
    <row r="21" spans="1:10" ht="9" customHeight="1">
      <c r="A21" s="30">
        <v>12</v>
      </c>
      <c r="B21" s="31" t="s">
        <v>23</v>
      </c>
      <c r="C21" s="22">
        <f>+'2013 működési mérleg'!F21+'2013 felhalm mérleg'!F22</f>
        <v>0</v>
      </c>
      <c r="D21" s="22">
        <f>+'2013 működési mérleg'!G21+'2013 felhalm mérleg'!G21</f>
        <v>0</v>
      </c>
      <c r="E21" s="22">
        <f>+'2013 működési mérleg'!H21+'2013 felhalm mérleg'!H21</f>
        <v>0</v>
      </c>
      <c r="F21" s="24">
        <f t="shared" si="0"/>
        <v>0</v>
      </c>
      <c r="G21" s="22">
        <f>+'2013 működési mérleg'!J21+'2013 felhalm mérleg'!J22</f>
        <v>0</v>
      </c>
      <c r="H21" s="22">
        <f>+'2013 működési mérleg'!K21+'2013 felhalm mérleg'!K21</f>
        <v>0</v>
      </c>
      <c r="I21" s="22">
        <f>+'2013 működési mérleg'!L21+'2013 felhalm mérleg'!L21</f>
        <v>0</v>
      </c>
      <c r="J21" s="24">
        <f t="shared" si="1"/>
        <v>0</v>
      </c>
    </row>
    <row r="22" spans="1:10" ht="9" customHeight="1">
      <c r="A22" s="15">
        <v>13</v>
      </c>
      <c r="B22" s="16" t="s">
        <v>24</v>
      </c>
      <c r="C22" s="26">
        <f>SUM(C20:C21)</f>
        <v>0</v>
      </c>
      <c r="D22" s="27">
        <f>SUM(D20:D21)</f>
        <v>0</v>
      </c>
      <c r="E22" s="27">
        <f>SUM(E20:E21)</f>
        <v>28</v>
      </c>
      <c r="F22" s="24">
        <f t="shared" si="0"/>
        <v>28</v>
      </c>
      <c r="G22" s="26">
        <f>SUM(G20:G21)</f>
        <v>0</v>
      </c>
      <c r="H22" s="27">
        <f>SUM(H20:H21)</f>
        <v>0</v>
      </c>
      <c r="I22" s="27">
        <f>SUM(I20:I21)</f>
        <v>0</v>
      </c>
      <c r="J22" s="24">
        <f t="shared" si="1"/>
        <v>0</v>
      </c>
    </row>
    <row r="23" spans="1:10" s="34" customFormat="1" ht="9" customHeight="1">
      <c r="A23" s="32">
        <v>14</v>
      </c>
      <c r="B23" s="33" t="s">
        <v>25</v>
      </c>
      <c r="C23" s="22">
        <f>+'2013 működési mérleg'!F23+'2013 felhalm mérleg'!F24</f>
        <v>0</v>
      </c>
      <c r="D23" s="22">
        <f>+'2013 működési mérleg'!G23+'2013 felhalm mérleg'!G23</f>
        <v>0</v>
      </c>
      <c r="E23" s="22">
        <f>+'2013 működési mérleg'!H23+'2013 felhalm mérleg'!H23</f>
        <v>0</v>
      </c>
      <c r="F23" s="24">
        <f t="shared" si="0"/>
        <v>0</v>
      </c>
      <c r="G23" s="22">
        <f>+'2013 működési mérleg'!J23+'2013 felhalm mérleg'!J24</f>
        <v>0</v>
      </c>
      <c r="H23" s="22">
        <f>+'2013 működési mérleg'!K23+'2013 felhalm mérleg'!K23</f>
        <v>0</v>
      </c>
      <c r="I23" s="22">
        <f>+'2013 működési mérleg'!L23+'2013 felhalm mérleg'!L23</f>
        <v>0</v>
      </c>
      <c r="J23" s="24">
        <f t="shared" si="1"/>
        <v>0</v>
      </c>
    </row>
    <row r="24" spans="1:10" ht="9" customHeight="1">
      <c r="A24" s="20">
        <v>15</v>
      </c>
      <c r="B24" s="21" t="s">
        <v>26</v>
      </c>
      <c r="C24" s="22">
        <f>+'2013 működési mérleg'!F24+'2013 felhalm mérleg'!F25</f>
        <v>0</v>
      </c>
      <c r="D24" s="22">
        <f>+'2013 működési mérleg'!G24+'2013 felhalm mérleg'!G24</f>
        <v>0</v>
      </c>
      <c r="E24" s="22">
        <f>+'2013 működési mérleg'!H24+'2013 felhalm mérleg'!H24</f>
        <v>0</v>
      </c>
      <c r="F24" s="24">
        <f t="shared" si="0"/>
        <v>0</v>
      </c>
      <c r="G24" s="22">
        <f>+'2013 működési mérleg'!J24+'2013 felhalm mérleg'!J25</f>
        <v>0</v>
      </c>
      <c r="H24" s="22">
        <f>+'2013 működési mérleg'!K24+'2013 felhalm mérleg'!K24</f>
        <v>0</v>
      </c>
      <c r="I24" s="22">
        <f>+'2013 működési mérleg'!L24+'2013 felhalm mérleg'!L24</f>
        <v>0</v>
      </c>
      <c r="J24" s="24">
        <f t="shared" si="1"/>
        <v>0</v>
      </c>
    </row>
    <row r="25" spans="1:10" ht="9" customHeight="1">
      <c r="A25" s="20">
        <v>16</v>
      </c>
      <c r="B25" s="21" t="s">
        <v>27</v>
      </c>
      <c r="C25" s="22">
        <f>+'2013 működési mérleg'!F25+'2013 felhalm mérleg'!F26</f>
        <v>0</v>
      </c>
      <c r="D25" s="22">
        <f>+'2013 működési mérleg'!G25+'2013 felhalm mérleg'!G25</f>
        <v>0</v>
      </c>
      <c r="E25" s="22">
        <f>+'2013 működési mérleg'!H25+'2013 felhalm mérleg'!H25</f>
        <v>0</v>
      </c>
      <c r="F25" s="24">
        <f t="shared" si="0"/>
        <v>0</v>
      </c>
      <c r="G25" s="22">
        <f>+'2013 működési mérleg'!J25+'2013 felhalm mérleg'!J26</f>
        <v>0</v>
      </c>
      <c r="H25" s="22">
        <f>+'2013 működési mérleg'!K25+'2013 felhalm mérleg'!K25</f>
        <v>0</v>
      </c>
      <c r="I25" s="22">
        <f>+'2013 működési mérleg'!L25+'2013 felhalm mérleg'!L25</f>
        <v>0</v>
      </c>
      <c r="J25" s="24">
        <f t="shared" si="1"/>
        <v>0</v>
      </c>
    </row>
    <row r="26" spans="1:10" ht="9" customHeight="1">
      <c r="A26" s="20">
        <v>17</v>
      </c>
      <c r="B26" s="21" t="s">
        <v>28</v>
      </c>
      <c r="C26" s="22">
        <f>+'2013 működési mérleg'!F26+'2013 felhalm mérleg'!F27</f>
        <v>0</v>
      </c>
      <c r="D26" s="22">
        <f>+'2013 működési mérleg'!G26+'2013 felhalm mérleg'!G26</f>
        <v>0</v>
      </c>
      <c r="E26" s="22">
        <f>+'2013 működési mérleg'!H26+'2013 felhalm mérleg'!H26</f>
        <v>0</v>
      </c>
      <c r="F26" s="24">
        <f t="shared" si="0"/>
        <v>0</v>
      </c>
      <c r="G26" s="22">
        <f>+'2013 működési mérleg'!J26+'2013 felhalm mérleg'!J27</f>
        <v>0</v>
      </c>
      <c r="H26" s="22">
        <f>+'2013 működési mérleg'!K26+'2013 felhalm mérleg'!K26</f>
        <v>0</v>
      </c>
      <c r="I26" s="22">
        <f>+'2013 működési mérleg'!L26+'2013 felhalm mérleg'!L26</f>
        <v>0</v>
      </c>
      <c r="J26" s="24">
        <f t="shared" si="1"/>
        <v>0</v>
      </c>
    </row>
    <row r="27" spans="1:10" s="19" customFormat="1" ht="9" customHeight="1">
      <c r="A27" s="35">
        <v>18</v>
      </c>
      <c r="B27" s="16" t="s">
        <v>29</v>
      </c>
      <c r="C27" s="26">
        <f>SUM(C20:C26)</f>
        <v>0</v>
      </c>
      <c r="D27" s="27">
        <f>SUM(D23:D26)</f>
        <v>0</v>
      </c>
      <c r="E27" s="27">
        <f>SUM(E23:E26)</f>
        <v>0</v>
      </c>
      <c r="F27" s="24">
        <f t="shared" si="0"/>
        <v>0</v>
      </c>
      <c r="G27" s="26">
        <f>SUM(G20:G26)</f>
        <v>0</v>
      </c>
      <c r="H27" s="27">
        <f>SUM(H23:H26)</f>
        <v>0</v>
      </c>
      <c r="I27" s="27">
        <f>SUM(I23:I26)</f>
        <v>0</v>
      </c>
      <c r="J27" s="24">
        <f t="shared" si="1"/>
        <v>0</v>
      </c>
    </row>
    <row r="28" spans="1:10" ht="9" customHeight="1">
      <c r="A28" s="20">
        <v>19</v>
      </c>
      <c r="B28" s="21" t="s">
        <v>30</v>
      </c>
      <c r="C28" s="22">
        <f>+'2013 működési mérleg'!F28+'2013 felhalm mérleg'!F29</f>
        <v>0</v>
      </c>
      <c r="D28" s="22">
        <f>+'2013 működési mérleg'!G28+'2013 felhalm mérleg'!G28</f>
        <v>0</v>
      </c>
      <c r="E28" s="22">
        <f>+'2013 működési mérleg'!H28+'2013 felhalm mérleg'!H28</f>
        <v>14614</v>
      </c>
      <c r="F28" s="24">
        <f t="shared" si="0"/>
        <v>14614</v>
      </c>
      <c r="G28" s="22">
        <v>0</v>
      </c>
      <c r="H28" s="22">
        <f>+'2013 működési mérleg'!K28+'2013 felhalm mérleg'!K28</f>
        <v>0</v>
      </c>
      <c r="I28" s="22">
        <f>SUM('2013 működési mérleg'!O28)</f>
        <v>6271</v>
      </c>
      <c r="J28" s="24">
        <f t="shared" si="1"/>
        <v>6271</v>
      </c>
    </row>
    <row r="29" spans="1:10" ht="9" customHeight="1">
      <c r="A29" s="20">
        <v>20</v>
      </c>
      <c r="B29" s="21" t="s">
        <v>31</v>
      </c>
      <c r="C29" s="22">
        <f>+'2013 működési mérleg'!F29+'2013 felhalm mérleg'!F30</f>
        <v>0</v>
      </c>
      <c r="D29" s="22">
        <f>+'2013 működési mérleg'!G29+'2013 felhalm mérleg'!G29</f>
        <v>0</v>
      </c>
      <c r="E29" s="22">
        <f>+'2013 működési mérleg'!H29+'2013 felhalm mérleg'!H29</f>
        <v>82974</v>
      </c>
      <c r="F29" s="24">
        <f t="shared" si="0"/>
        <v>82974</v>
      </c>
      <c r="G29" s="22">
        <f>+'2013 működési mérleg'!J29+'2013 felhalm mérleg'!J30</f>
        <v>0</v>
      </c>
      <c r="H29" s="22">
        <f>+'2013 működési mérleg'!K29+'2013 felhalm mérleg'!K29</f>
        <v>0</v>
      </c>
      <c r="I29" s="22">
        <f>SUM('2013 működési mérleg'!O29)</f>
        <v>51376</v>
      </c>
      <c r="J29" s="24">
        <f t="shared" si="1"/>
        <v>51376</v>
      </c>
    </row>
    <row r="30" spans="1:10" ht="9" customHeight="1">
      <c r="A30" s="20">
        <v>21</v>
      </c>
      <c r="B30" s="21" t="s">
        <v>32</v>
      </c>
      <c r="C30" s="22">
        <f>+'2013 működési mérleg'!F30+'2013 felhalm mérleg'!F31</f>
        <v>0</v>
      </c>
      <c r="D30" s="22">
        <f>+'2013 működési mérleg'!G30+'2013 felhalm mérleg'!G30</f>
        <v>0</v>
      </c>
      <c r="E30" s="22">
        <f>+'2013 működési mérleg'!H30+'2013 felhalm mérleg'!H30</f>
        <v>0</v>
      </c>
      <c r="F30" s="24">
        <f t="shared" si="0"/>
        <v>0</v>
      </c>
      <c r="G30" s="22">
        <f>+'2013 működési mérleg'!J30+'2013 felhalm mérleg'!J31</f>
        <v>0</v>
      </c>
      <c r="H30" s="22">
        <f>+'2013 működési mérleg'!K30+'2013 felhalm mérleg'!K30</f>
        <v>0</v>
      </c>
      <c r="I30" s="22">
        <f>SUM('2013 működési mérleg'!O30)</f>
        <v>340</v>
      </c>
      <c r="J30" s="24">
        <f t="shared" si="1"/>
        <v>340</v>
      </c>
    </row>
    <row r="31" spans="1:10" ht="9" customHeight="1">
      <c r="A31" s="20">
        <v>22</v>
      </c>
      <c r="B31" s="21" t="s">
        <v>160</v>
      </c>
      <c r="C31" s="28">
        <v>0</v>
      </c>
      <c r="D31" s="29">
        <v>0</v>
      </c>
      <c r="E31" s="26">
        <v>0</v>
      </c>
      <c r="F31" s="24">
        <f t="shared" si="0"/>
        <v>0</v>
      </c>
      <c r="G31" s="22">
        <f>+'2013 működési mérleg'!J31+'2013 felhalm mérleg'!J32</f>
        <v>0</v>
      </c>
      <c r="H31" s="22">
        <f>+'2013 működési mérleg'!K31+'2013 felhalm mérleg'!K31</f>
        <v>0</v>
      </c>
      <c r="I31" s="22">
        <f>SUM('2013 működési mérleg'!O31)</f>
        <v>34061</v>
      </c>
      <c r="J31" s="24">
        <f t="shared" si="1"/>
        <v>34061</v>
      </c>
    </row>
    <row r="32" spans="1:10" ht="9" customHeight="1">
      <c r="A32" s="20">
        <v>23</v>
      </c>
      <c r="B32" s="21" t="s">
        <v>34</v>
      </c>
      <c r="C32" s="22">
        <f>+'2013 működési mérleg'!F32+'2013 felhalm mérleg'!F33</f>
        <v>0</v>
      </c>
      <c r="D32" s="22">
        <f>+'2013 működési mérleg'!G32+'2013 felhalm mérleg'!G32</f>
        <v>0</v>
      </c>
      <c r="E32" s="22">
        <f>+'2013 működési mérleg'!H32+'2013 felhalm mérleg'!H32</f>
        <v>7174</v>
      </c>
      <c r="F32" s="24">
        <f t="shared" si="0"/>
        <v>7174</v>
      </c>
      <c r="G32" s="22">
        <f>+'2013 működési mérleg'!J32+'2013 felhalm mérleg'!J33</f>
        <v>0</v>
      </c>
      <c r="H32" s="22">
        <f>+'2013 működési mérleg'!K32+'2013 felhalm mérleg'!K32</f>
        <v>0</v>
      </c>
      <c r="I32" s="22">
        <f>SUM('2013 működési mérleg'!O32)</f>
        <v>0</v>
      </c>
      <c r="J32" s="24">
        <f t="shared" si="1"/>
        <v>0</v>
      </c>
    </row>
    <row r="33" spans="1:10" ht="9" customHeight="1">
      <c r="A33" s="20">
        <v>24</v>
      </c>
      <c r="B33" s="59" t="s">
        <v>166</v>
      </c>
      <c r="C33" s="22">
        <f>+'2013 működési mérleg'!F33+'2013 felhalm mérleg'!F34</f>
        <v>0</v>
      </c>
      <c r="D33" s="22">
        <f>+'2013 működési mérleg'!G33+'2013 felhalm mérleg'!G33</f>
        <v>0</v>
      </c>
      <c r="E33" s="22">
        <f>+'2013 működési mérleg'!H33+'2013 felhalm mérleg'!H33</f>
        <v>0</v>
      </c>
      <c r="F33" s="24">
        <f t="shared" si="0"/>
        <v>0</v>
      </c>
      <c r="G33" s="22">
        <f>+'2013 működési mérleg'!J33+'2013 felhalm mérleg'!J34</f>
        <v>0</v>
      </c>
      <c r="H33" s="22">
        <f>+'2013 működési mérleg'!K33+'2013 felhalm mérleg'!K33</f>
        <v>0</v>
      </c>
      <c r="I33" s="22">
        <f>SUM('2013 működési mérleg'!O33)</f>
        <v>3993</v>
      </c>
      <c r="J33" s="24">
        <f t="shared" si="1"/>
        <v>3993</v>
      </c>
    </row>
    <row r="34" spans="1:10" ht="9" customHeight="1">
      <c r="A34" s="20">
        <v>25</v>
      </c>
      <c r="B34" s="21" t="s">
        <v>35</v>
      </c>
      <c r="C34" s="22">
        <f>+'2013 működési mérleg'!F34+'2013 felhalm mérleg'!F35</f>
        <v>0</v>
      </c>
      <c r="D34" s="22">
        <f>+'2013 működési mérleg'!G34+'2013 felhalm mérleg'!G34</f>
        <v>0</v>
      </c>
      <c r="E34" s="22">
        <f>+'2013 működési mérleg'!H34+'2013 felhalm mérleg'!H34</f>
        <v>0</v>
      </c>
      <c r="F34" s="24">
        <f t="shared" si="0"/>
        <v>0</v>
      </c>
      <c r="G34" s="22">
        <f>+'2013 működési mérleg'!J34+'2013 felhalm mérleg'!J35</f>
        <v>0</v>
      </c>
      <c r="H34" s="22">
        <f>+'2013 működési mérleg'!K34+'2013 felhalm mérleg'!K34</f>
        <v>0</v>
      </c>
      <c r="I34" s="22">
        <f>SUM('2013 működési mérleg'!O34)</f>
        <v>0</v>
      </c>
      <c r="J34" s="24">
        <f t="shared" si="1"/>
        <v>0</v>
      </c>
    </row>
    <row r="35" spans="1:10" ht="9" customHeight="1">
      <c r="A35" s="20">
        <v>26</v>
      </c>
      <c r="B35" s="21" t="s">
        <v>36</v>
      </c>
      <c r="C35" s="22">
        <f>+'2013 működési mérleg'!F35+'2013 felhalm mérleg'!F36</f>
        <v>0</v>
      </c>
      <c r="D35" s="22">
        <f>+'2013 működési mérleg'!G35+'2013 felhalm mérleg'!G35</f>
        <v>0</v>
      </c>
      <c r="E35" s="22">
        <f>+'2013 működési mérleg'!H35+'2013 felhalm mérleg'!H35</f>
        <v>0</v>
      </c>
      <c r="F35" s="24">
        <f t="shared" si="0"/>
        <v>0</v>
      </c>
      <c r="G35" s="22">
        <f>+'2013 működési mérleg'!J35+'2013 felhalm mérleg'!J36</f>
        <v>0</v>
      </c>
      <c r="H35" s="22">
        <f>+'2013 működési mérleg'!K35+'2013 felhalm mérleg'!K35</f>
        <v>0</v>
      </c>
      <c r="I35" s="22">
        <f>SUM('2013 működési mérleg'!O35)</f>
        <v>0</v>
      </c>
      <c r="J35" s="24">
        <f t="shared" si="1"/>
        <v>0</v>
      </c>
    </row>
    <row r="36" spans="1:10" ht="9" customHeight="1">
      <c r="A36" s="20">
        <v>27</v>
      </c>
      <c r="B36" s="21" t="s">
        <v>37</v>
      </c>
      <c r="C36" s="22">
        <f>+'2013 működési mérleg'!F36+'2013 felhalm mérleg'!F37</f>
        <v>0</v>
      </c>
      <c r="D36" s="22">
        <f>+'2013 működési mérleg'!G36+'2013 felhalm mérleg'!G36</f>
        <v>0</v>
      </c>
      <c r="E36" s="22">
        <f>+'2013 működési mérleg'!H36+'2013 felhalm mérleg'!H36</f>
        <v>0</v>
      </c>
      <c r="F36" s="24">
        <f t="shared" si="0"/>
        <v>0</v>
      </c>
      <c r="G36" s="22">
        <f>+'2013 működési mérleg'!J36+'2013 felhalm mérleg'!J37</f>
        <v>0</v>
      </c>
      <c r="H36" s="22">
        <f>+'2013 működési mérleg'!K36+'2013 felhalm mérleg'!K36</f>
        <v>0</v>
      </c>
      <c r="I36" s="22">
        <f>SUM('2013 működési mérleg'!O36)</f>
        <v>0</v>
      </c>
      <c r="J36" s="24">
        <f t="shared" si="1"/>
        <v>0</v>
      </c>
    </row>
    <row r="37" spans="1:10" ht="9" customHeight="1">
      <c r="A37" s="20">
        <v>28</v>
      </c>
      <c r="B37" s="21" t="s">
        <v>38</v>
      </c>
      <c r="C37" s="22">
        <f>+'2013 működési mérleg'!F37+'2013 felhalm mérleg'!F38</f>
        <v>0</v>
      </c>
      <c r="D37" s="22">
        <f>+'2013 működési mérleg'!G37+'2013 felhalm mérleg'!G37</f>
        <v>0</v>
      </c>
      <c r="E37" s="22">
        <f>+'2013 működési mérleg'!H37+'2013 felhalm mérleg'!H37</f>
        <v>0</v>
      </c>
      <c r="F37" s="24">
        <f t="shared" si="0"/>
        <v>0</v>
      </c>
      <c r="G37" s="22">
        <f>+'2013 működési mérleg'!J37+'2013 felhalm mérleg'!J38</f>
        <v>0</v>
      </c>
      <c r="H37" s="22">
        <f>+'2013 működési mérleg'!K37+'2013 felhalm mérleg'!K37</f>
        <v>0</v>
      </c>
      <c r="I37" s="22">
        <f>SUM('2013 működési mérleg'!O37)</f>
        <v>0</v>
      </c>
      <c r="J37" s="24">
        <f t="shared" si="1"/>
        <v>0</v>
      </c>
    </row>
    <row r="38" spans="1:10" s="14" customFormat="1" ht="9" customHeight="1">
      <c r="A38" s="35">
        <v>29</v>
      </c>
      <c r="B38" s="36" t="s">
        <v>39</v>
      </c>
      <c r="C38" s="26">
        <f>SUM(C28:C37)</f>
        <v>0</v>
      </c>
      <c r="D38" s="27">
        <f>SUM(D28:D37)</f>
        <v>0</v>
      </c>
      <c r="E38" s="27">
        <f>SUM(E28:E37)</f>
        <v>104762</v>
      </c>
      <c r="F38" s="24">
        <f t="shared" si="0"/>
        <v>104762</v>
      </c>
      <c r="G38" s="26">
        <f>SUM(G28:G37)</f>
        <v>0</v>
      </c>
      <c r="H38" s="27">
        <f>SUM(H28:H37)</f>
        <v>0</v>
      </c>
      <c r="I38" s="27">
        <f>SUM(I28:I37)</f>
        <v>96041</v>
      </c>
      <c r="J38" s="24">
        <f t="shared" si="1"/>
        <v>96041</v>
      </c>
    </row>
    <row r="39" spans="1:10" ht="12" customHeight="1">
      <c r="A39" s="20">
        <v>30</v>
      </c>
      <c r="B39" s="21" t="s">
        <v>40</v>
      </c>
      <c r="C39" s="22">
        <f>+'2013 működési mérleg'!F39+'2013 felhalm mérleg'!F40</f>
        <v>0</v>
      </c>
      <c r="D39" s="22">
        <f>+'2013 működési mérleg'!G39+'2013 felhalm mérleg'!G39</f>
        <v>0</v>
      </c>
      <c r="E39" s="22">
        <f>+'2013 működési mérleg'!H39+'2013 felhalm mérleg'!H39</f>
        <v>5472</v>
      </c>
      <c r="F39" s="24">
        <f t="shared" si="0"/>
        <v>5472</v>
      </c>
      <c r="G39" s="22">
        <f>+'2013 működési mérleg'!J39+'2013 felhalm mérleg'!J40</f>
        <v>0</v>
      </c>
      <c r="H39" s="22">
        <f>+'2013 működési mérleg'!K39+'2013 felhalm mérleg'!K39</f>
        <v>0</v>
      </c>
      <c r="I39" s="22">
        <f>SUM('2013 működési mérleg'!O39)</f>
        <v>6084</v>
      </c>
      <c r="J39" s="24">
        <f t="shared" si="1"/>
        <v>6084</v>
      </c>
    </row>
    <row r="40" spans="1:10" ht="9" customHeight="1">
      <c r="A40" s="20">
        <v>31</v>
      </c>
      <c r="B40" s="21" t="s">
        <v>41</v>
      </c>
      <c r="C40" s="22">
        <f>+'2013 működési mérleg'!F40+'2013 felhalm mérleg'!F41</f>
        <v>0</v>
      </c>
      <c r="D40" s="22">
        <f>+'2013 működési mérleg'!G40+'2013 felhalm mérleg'!G40</f>
        <v>0</v>
      </c>
      <c r="E40" s="22">
        <f>+'2013 működési mérleg'!H40+'2013 felhalm mérleg'!H40</f>
        <v>0</v>
      </c>
      <c r="F40" s="24">
        <f t="shared" si="0"/>
        <v>0</v>
      </c>
      <c r="G40" s="22">
        <f>+'2013 működési mérleg'!J40+'2013 felhalm mérleg'!J41</f>
        <v>0</v>
      </c>
      <c r="H40" s="22">
        <f>+'2013 működési mérleg'!K40+'2013 felhalm mérleg'!K40</f>
        <v>0</v>
      </c>
      <c r="I40" s="22">
        <f>SUM('2013 működési mérleg'!O40)</f>
        <v>0</v>
      </c>
      <c r="J40" s="24">
        <f t="shared" si="1"/>
        <v>0</v>
      </c>
    </row>
    <row r="41" spans="1:10" ht="9" customHeight="1">
      <c r="A41" s="20">
        <v>32</v>
      </c>
      <c r="B41" s="21" t="s">
        <v>42</v>
      </c>
      <c r="C41" s="22">
        <f>+'2013 működési mérleg'!F41+'2013 felhalm mérleg'!F42</f>
        <v>0</v>
      </c>
      <c r="D41" s="22">
        <f>+'2013 működési mérleg'!G41+'2013 felhalm mérleg'!G41</f>
        <v>0</v>
      </c>
      <c r="E41" s="22">
        <f>+'2013 működési mérleg'!H41+'2013 felhalm mérleg'!H41</f>
        <v>0</v>
      </c>
      <c r="F41" s="24">
        <f aca="true" t="shared" si="2" ref="F41:F59">SUM(C41:E41)</f>
        <v>0</v>
      </c>
      <c r="G41" s="22">
        <f>+'2013 működési mérleg'!J41+'2013 felhalm mérleg'!J42</f>
        <v>0</v>
      </c>
      <c r="H41" s="22">
        <f>+'2013 működési mérleg'!K41+'2013 felhalm mérleg'!K41</f>
        <v>0</v>
      </c>
      <c r="I41" s="22">
        <f>SUM('2013 működési mérleg'!O41)+'2013 felhalm mérleg'!L41</f>
        <v>13931</v>
      </c>
      <c r="J41" s="24">
        <f t="shared" si="1"/>
        <v>13931</v>
      </c>
    </row>
    <row r="42" spans="1:10" ht="9.75" customHeight="1">
      <c r="A42" s="20">
        <v>33</v>
      </c>
      <c r="B42" s="21" t="s">
        <v>43</v>
      </c>
      <c r="C42" s="22">
        <f>+'2013 működési mérleg'!F42+'2013 felhalm mérleg'!F43</f>
        <v>0</v>
      </c>
      <c r="D42" s="22">
        <f>+'2013 működési mérleg'!G42+'2013 felhalm mérleg'!G42</f>
        <v>0</v>
      </c>
      <c r="E42" s="22">
        <f>+'2013 működési mérleg'!H42+'2013 felhalm mérleg'!H42</f>
        <v>0</v>
      </c>
      <c r="F42" s="24">
        <f t="shared" si="2"/>
        <v>0</v>
      </c>
      <c r="G42" s="22">
        <f>+'2013 működési mérleg'!J42+'2013 felhalm mérleg'!J43</f>
        <v>0</v>
      </c>
      <c r="H42" s="22">
        <f>+'2013 működési mérleg'!K42+'2013 felhalm mérleg'!K42</f>
        <v>0</v>
      </c>
      <c r="I42" s="22">
        <f>SUM('2013 működési mérleg'!O42)</f>
        <v>0</v>
      </c>
      <c r="J42" s="24">
        <f t="shared" si="1"/>
        <v>0</v>
      </c>
    </row>
    <row r="43" spans="1:10" ht="9" customHeight="1">
      <c r="A43" s="20">
        <v>34</v>
      </c>
      <c r="B43" s="21" t="s">
        <v>44</v>
      </c>
      <c r="C43" s="22">
        <f>+'2013 működési mérleg'!F43+'2013 felhalm mérleg'!F44</f>
        <v>0</v>
      </c>
      <c r="D43" s="22">
        <f>+'2013 működési mérleg'!G43+'2013 felhalm mérleg'!G43</f>
        <v>0</v>
      </c>
      <c r="E43" s="22">
        <f>+'2013 működési mérleg'!H43+'2013 felhalm mérleg'!H43</f>
        <v>0</v>
      </c>
      <c r="F43" s="24">
        <f t="shared" si="2"/>
        <v>0</v>
      </c>
      <c r="G43" s="22">
        <f>+'2013 működési mérleg'!J43+'2013 felhalm mérleg'!J44</f>
        <v>0</v>
      </c>
      <c r="H43" s="22">
        <f>+'2013 működési mérleg'!K43+'2013 felhalm mérleg'!K43</f>
        <v>0</v>
      </c>
      <c r="I43" s="22">
        <f>SUM('2013 működési mérleg'!O43)</f>
        <v>0</v>
      </c>
      <c r="J43" s="24">
        <f t="shared" si="1"/>
        <v>0</v>
      </c>
    </row>
    <row r="44" spans="1:10" ht="9.75" customHeight="1">
      <c r="A44" s="20">
        <v>35</v>
      </c>
      <c r="B44" s="21" t="s">
        <v>45</v>
      </c>
      <c r="C44" s="22">
        <f>+'2013 működési mérleg'!F44+'2013 felhalm mérleg'!F45</f>
        <v>0</v>
      </c>
      <c r="D44" s="22">
        <f>+'2013 működési mérleg'!G44+'2013 felhalm mérleg'!G44</f>
        <v>0</v>
      </c>
      <c r="E44" s="22">
        <f>+'2013 működési mérleg'!H44+'2013 felhalm mérleg'!H44</f>
        <v>82</v>
      </c>
      <c r="F44" s="24">
        <f t="shared" si="2"/>
        <v>82</v>
      </c>
      <c r="G44" s="22">
        <f>+'2013 működési mérleg'!J44+'2013 felhalm mérleg'!J45</f>
        <v>0</v>
      </c>
      <c r="H44" s="22">
        <f>+'2013 működési mérleg'!K44+'2013 felhalm mérleg'!K44</f>
        <v>0</v>
      </c>
      <c r="I44" s="22">
        <f>SUM('2013 működési mérleg'!O44)</f>
        <v>0</v>
      </c>
      <c r="J44" s="24">
        <f t="shared" si="1"/>
        <v>0</v>
      </c>
    </row>
    <row r="45" spans="1:10" s="14" customFormat="1" ht="9.75" customHeight="1">
      <c r="A45" s="35">
        <v>36</v>
      </c>
      <c r="B45" s="36" t="s">
        <v>46</v>
      </c>
      <c r="C45" s="26">
        <f>SUM(C39:C44)</f>
        <v>0</v>
      </c>
      <c r="D45" s="27">
        <f>SUM(D39:D44)</f>
        <v>0</v>
      </c>
      <c r="E45" s="27">
        <f>SUM(E39:E44)</f>
        <v>5554</v>
      </c>
      <c r="F45" s="24">
        <f t="shared" si="2"/>
        <v>5554</v>
      </c>
      <c r="G45" s="26">
        <f>SUM(G39:G44)</f>
        <v>0</v>
      </c>
      <c r="H45" s="27">
        <f>SUM(H39:H44)</f>
        <v>0</v>
      </c>
      <c r="I45" s="27">
        <f>SUM(I39:I44)</f>
        <v>20015</v>
      </c>
      <c r="J45" s="24">
        <f t="shared" si="1"/>
        <v>20015</v>
      </c>
    </row>
    <row r="46" spans="1:10" ht="9.75" customHeight="1">
      <c r="A46" s="20">
        <v>37</v>
      </c>
      <c r="B46" s="21" t="s">
        <v>47</v>
      </c>
      <c r="C46" s="22">
        <f>+'2013 működési mérleg'!F46+'2013 felhalm mérleg'!F47</f>
        <v>0</v>
      </c>
      <c r="D46" s="22">
        <f>+'2013 működési mérleg'!G46+'2013 felhalm mérleg'!G46</f>
        <v>0</v>
      </c>
      <c r="E46" s="22">
        <f>+'2013 működési mérleg'!H46+'2013 felhalm mérleg'!H46</f>
        <v>0</v>
      </c>
      <c r="F46" s="24">
        <f t="shared" si="2"/>
        <v>0</v>
      </c>
      <c r="G46" s="22">
        <f>+'2013 működési mérleg'!J46+'2013 felhalm mérleg'!J47</f>
        <v>0</v>
      </c>
      <c r="H46" s="22">
        <f>+'2013 működési mérleg'!K46+'2013 felhalm mérleg'!K46</f>
        <v>0</v>
      </c>
      <c r="I46" s="22">
        <f>+'2013 működési mérleg'!L46+'2013 felhalm mérleg'!L46</f>
        <v>0</v>
      </c>
      <c r="J46" s="24">
        <f t="shared" si="1"/>
        <v>0</v>
      </c>
    </row>
    <row r="47" spans="1:10" ht="9.75" customHeight="1">
      <c r="A47" s="20">
        <v>38</v>
      </c>
      <c r="B47" s="21" t="s">
        <v>48</v>
      </c>
      <c r="C47" s="22">
        <f>+'2013 működési mérleg'!F47+'2013 felhalm mérleg'!F48</f>
        <v>0</v>
      </c>
      <c r="D47" s="22">
        <f>+'2013 működési mérleg'!G47+'2013 felhalm mérleg'!G47</f>
        <v>0</v>
      </c>
      <c r="E47" s="22">
        <f>+'2013 működési mérleg'!H47+'2013 felhalm mérleg'!H47</f>
        <v>99495</v>
      </c>
      <c r="F47" s="24">
        <f t="shared" si="2"/>
        <v>99495</v>
      </c>
      <c r="G47" s="22">
        <f>+'2013 működési mérleg'!J47+'2013 felhalm mérleg'!J48</f>
        <v>0</v>
      </c>
      <c r="H47" s="22">
        <f>+'2013 működési mérleg'!K47+'2013 felhalm mérleg'!K47</f>
        <v>0</v>
      </c>
      <c r="I47" s="22">
        <f>+'2013 működési mérleg'!L47+'2013 felhalm mérleg'!L47</f>
        <v>0</v>
      </c>
      <c r="J47" s="24">
        <f t="shared" si="1"/>
        <v>0</v>
      </c>
    </row>
    <row r="48" spans="1:10" ht="9.75" customHeight="1">
      <c r="A48" s="20">
        <v>41</v>
      </c>
      <c r="B48" s="21" t="s">
        <v>49</v>
      </c>
      <c r="C48" s="22">
        <f>+'2013 működési mérleg'!F48+'2013 felhalm mérleg'!F49</f>
        <v>0</v>
      </c>
      <c r="D48" s="22">
        <f>+'2013 működési mérleg'!G48+'2013 felhalm mérleg'!G48</f>
        <v>0</v>
      </c>
      <c r="E48" s="22">
        <f>+'2013 működési mérleg'!H48+'2013 felhalm mérleg'!H48</f>
        <v>0</v>
      </c>
      <c r="F48" s="24">
        <f t="shared" si="2"/>
        <v>0</v>
      </c>
      <c r="G48" s="22">
        <f>+'2013 működési mérleg'!J48+'2013 felhalm mérleg'!J49</f>
        <v>0</v>
      </c>
      <c r="H48" s="22">
        <f>+'2013 működési mérleg'!K48+'2013 felhalm mérleg'!K48</f>
        <v>0</v>
      </c>
      <c r="I48" s="22">
        <f>+'2013 működési mérleg'!L48+'2013 felhalm mérleg'!L48</f>
        <v>23344</v>
      </c>
      <c r="J48" s="24">
        <f t="shared" si="1"/>
        <v>23344</v>
      </c>
    </row>
    <row r="49" spans="1:10" s="14" customFormat="1" ht="9.75" customHeight="1">
      <c r="A49" s="35">
        <v>42</v>
      </c>
      <c r="B49" s="36" t="s">
        <v>50</v>
      </c>
      <c r="C49" s="26">
        <f>SUM(C46:C48)</f>
        <v>0</v>
      </c>
      <c r="D49" s="27">
        <f>SUM(D46:D48)</f>
        <v>0</v>
      </c>
      <c r="E49" s="27">
        <f>SUM(E46:E48)</f>
        <v>99495</v>
      </c>
      <c r="F49" s="24">
        <f t="shared" si="2"/>
        <v>99495</v>
      </c>
      <c r="G49" s="26">
        <f>SUM(G46:G48)</f>
        <v>0</v>
      </c>
      <c r="H49" s="27">
        <f>SUM(H46:H48)</f>
        <v>0</v>
      </c>
      <c r="I49" s="27">
        <f>SUM(I46:I48)</f>
        <v>23344</v>
      </c>
      <c r="J49" s="24">
        <f t="shared" si="1"/>
        <v>23344</v>
      </c>
    </row>
    <row r="50" spans="1:10" ht="9.75" customHeight="1">
      <c r="A50" s="20">
        <v>43</v>
      </c>
      <c r="B50" s="21" t="s">
        <v>51</v>
      </c>
      <c r="C50" s="22">
        <f>+'2013 működési mérleg'!F50+'2013 felhalm mérleg'!F51</f>
        <v>0</v>
      </c>
      <c r="D50" s="22">
        <f>+'2013 működési mérleg'!G50+'2013 felhalm mérleg'!G50</f>
        <v>0</v>
      </c>
      <c r="E50" s="22">
        <f>+'2013 működési mérleg'!H50+'2013 felhalm mérleg'!H50</f>
        <v>0</v>
      </c>
      <c r="F50" s="24">
        <f t="shared" si="2"/>
        <v>0</v>
      </c>
      <c r="G50" s="22">
        <f>+'2013 működési mérleg'!J50+'2013 felhalm mérleg'!J51</f>
        <v>0</v>
      </c>
      <c r="H50" s="22">
        <f>+'2013 működési mérleg'!K50+'2013 felhalm mérleg'!K50</f>
        <v>0</v>
      </c>
      <c r="I50" s="22">
        <f>+'2013 működési mérleg'!L50+'2013 felhalm mérleg'!L50</f>
        <v>0</v>
      </c>
      <c r="J50" s="24">
        <f t="shared" si="1"/>
        <v>0</v>
      </c>
    </row>
    <row r="51" spans="1:10" ht="9.75" customHeight="1">
      <c r="A51" s="20">
        <v>44</v>
      </c>
      <c r="B51" s="21" t="s">
        <v>52</v>
      </c>
      <c r="C51" s="22">
        <f>+'2013 működési mérleg'!F51+'2013 felhalm mérleg'!F52</f>
        <v>0</v>
      </c>
      <c r="D51" s="22">
        <f>+'2013 működési mérleg'!G51+'2013 felhalm mérleg'!G51</f>
        <v>0</v>
      </c>
      <c r="E51" s="22">
        <f>+'2013 működési mérleg'!H51+'2013 felhalm mérleg'!H51</f>
        <v>0</v>
      </c>
      <c r="F51" s="24">
        <f t="shared" si="2"/>
        <v>0</v>
      </c>
      <c r="G51" s="22">
        <f>+'2013 működési mérleg'!J51+'2013 felhalm mérleg'!J52</f>
        <v>0</v>
      </c>
      <c r="H51" s="22">
        <f>+'2013 működési mérleg'!K51+'2013 felhalm mérleg'!K51</f>
        <v>0</v>
      </c>
      <c r="I51" s="22">
        <f>+'2013 működési mérleg'!L51+'2013 felhalm mérleg'!L51</f>
        <v>0</v>
      </c>
      <c r="J51" s="243">
        <f t="shared" si="1"/>
        <v>0</v>
      </c>
    </row>
    <row r="52" spans="1:10" ht="9.75" customHeight="1">
      <c r="A52" s="20">
        <v>45</v>
      </c>
      <c r="B52" s="21" t="s">
        <v>53</v>
      </c>
      <c r="C52" s="22">
        <f>+'2013 működési mérleg'!F52+'2013 felhalm mérleg'!F53</f>
        <v>0</v>
      </c>
      <c r="D52" s="22">
        <f>+'2013 működési mérleg'!G52+'2013 felhalm mérleg'!G52</f>
        <v>0</v>
      </c>
      <c r="E52" s="22">
        <f>+'2013 működési mérleg'!H52+'2013 felhalm mérleg'!H52</f>
        <v>0</v>
      </c>
      <c r="F52" s="24">
        <f t="shared" si="2"/>
        <v>0</v>
      </c>
      <c r="G52" s="22">
        <f>+'2013 működési mérleg'!J52+'2013 felhalm mérleg'!J53</f>
        <v>0</v>
      </c>
      <c r="H52" s="22">
        <f>+'2013 működési mérleg'!K52+'2013 felhalm mérleg'!K52</f>
        <v>0</v>
      </c>
      <c r="I52" s="22">
        <f>+'2013 működési mérleg'!L52+'2013 felhalm mérleg'!L52</f>
        <v>0</v>
      </c>
      <c r="J52" s="24">
        <f t="shared" si="1"/>
        <v>0</v>
      </c>
    </row>
    <row r="53" spans="1:10" ht="9.75" customHeight="1">
      <c r="A53" s="20">
        <v>46</v>
      </c>
      <c r="B53" s="21" t="s">
        <v>54</v>
      </c>
      <c r="C53" s="22">
        <f>+'2013 működési mérleg'!F53+'2013 felhalm mérleg'!F54</f>
        <v>0</v>
      </c>
      <c r="D53" s="22">
        <f>+'2013 működési mérleg'!G53+'2013 felhalm mérleg'!G53</f>
        <v>0</v>
      </c>
      <c r="E53" s="22">
        <f>+'2013 működési mérleg'!H53+'2013 felhalm mérleg'!H53</f>
        <v>0</v>
      </c>
      <c r="F53" s="24">
        <f t="shared" si="2"/>
        <v>0</v>
      </c>
      <c r="G53" s="22">
        <f>+'2013 működési mérleg'!J53+'2013 felhalm mérleg'!J54</f>
        <v>0</v>
      </c>
      <c r="H53" s="22">
        <f>+'2013 működési mérleg'!K53+'2013 felhalm mérleg'!K53</f>
        <v>0</v>
      </c>
      <c r="I53" s="22">
        <f>+'2013 működési mérleg'!L53+'2013 felhalm mérleg'!L53</f>
        <v>0</v>
      </c>
      <c r="J53" s="24">
        <f t="shared" si="1"/>
        <v>0</v>
      </c>
    </row>
    <row r="54" spans="1:10" s="14" customFormat="1" ht="9.75" customHeight="1">
      <c r="A54" s="35">
        <v>47</v>
      </c>
      <c r="B54" s="36" t="s">
        <v>55</v>
      </c>
      <c r="C54" s="26">
        <f>SUM(C50:C53)</f>
        <v>0</v>
      </c>
      <c r="D54" s="26">
        <f>SUM(D50:D53)</f>
        <v>0</v>
      </c>
      <c r="E54" s="26">
        <f>SUM(E50:E53)</f>
        <v>0</v>
      </c>
      <c r="F54" s="24">
        <f t="shared" si="2"/>
        <v>0</v>
      </c>
      <c r="G54" s="26">
        <f>SUM(G50:G53)</f>
        <v>0</v>
      </c>
      <c r="H54" s="26">
        <f>SUM(H50:H53)</f>
        <v>0</v>
      </c>
      <c r="I54" s="26">
        <f>SUM(I50:I53)</f>
        <v>0</v>
      </c>
      <c r="J54" s="24">
        <f t="shared" si="1"/>
        <v>0</v>
      </c>
    </row>
    <row r="55" spans="1:10" s="14" customFormat="1" ht="9.75" customHeight="1">
      <c r="A55" s="35">
        <v>48</v>
      </c>
      <c r="B55" s="36" t="s">
        <v>56</v>
      </c>
      <c r="C55" s="26">
        <f>+C14+C19+C27+C38+C45+C49+C54</f>
        <v>21683.909999999996</v>
      </c>
      <c r="D55" s="26">
        <f>+D14+D19+D22+D27+D38+D45+D49+D54</f>
        <v>5462</v>
      </c>
      <c r="E55" s="26">
        <f>+E14+E19+E22+E27+E38+E45+E49+E54</f>
        <v>422067.63810236217</v>
      </c>
      <c r="F55" s="24">
        <f t="shared" si="2"/>
        <v>449213.54810236214</v>
      </c>
      <c r="G55" s="26">
        <f>+G14+G19+G27+G38+G45+G49+G54</f>
        <v>12501</v>
      </c>
      <c r="H55" s="26">
        <f>+H14+H19+H22+H27+H38+H45+H49+H54</f>
        <v>3000</v>
      </c>
      <c r="I55" s="26">
        <f>+I14+I19+I22+I27+I38+I45+I49+I54</f>
        <v>353844</v>
      </c>
      <c r="J55" s="24">
        <f t="shared" si="1"/>
        <v>369345</v>
      </c>
    </row>
    <row r="56" spans="1:10" ht="9.75" customHeight="1">
      <c r="A56" s="20">
        <v>49</v>
      </c>
      <c r="B56" s="21" t="s">
        <v>57</v>
      </c>
      <c r="C56" s="22">
        <f>+'2013 működési mérleg'!F56+'2013 felhalm mérleg'!F57</f>
        <v>0</v>
      </c>
      <c r="D56" s="22">
        <f>+'2013 működési mérleg'!G56+'2013 felhalm mérleg'!G56</f>
        <v>0</v>
      </c>
      <c r="E56" s="22">
        <f>+'2013 működési mérleg'!H56+'2013 felhalm mérleg'!H56</f>
        <v>76000</v>
      </c>
      <c r="F56" s="24">
        <f t="shared" si="2"/>
        <v>76000</v>
      </c>
      <c r="G56" s="22">
        <f>+'2013 működési mérleg'!J56</f>
        <v>0</v>
      </c>
      <c r="H56" s="22">
        <f>+'2013 működési mérleg'!K56+'2013 felhalm mérleg'!K56</f>
        <v>0</v>
      </c>
      <c r="I56" s="22"/>
      <c r="J56" s="24">
        <f t="shared" si="1"/>
        <v>0</v>
      </c>
    </row>
    <row r="57" spans="1:10" ht="9.75" customHeight="1">
      <c r="A57" s="20">
        <v>50</v>
      </c>
      <c r="B57" s="21" t="s">
        <v>58</v>
      </c>
      <c r="C57" s="22">
        <f>+'2013 működési mérleg'!F57+'2013 felhalm mérleg'!F58</f>
        <v>170075.042</v>
      </c>
      <c r="D57" s="22">
        <f>+'2013 működési mérleg'!G57+'2013 felhalm mérleg'!G57</f>
        <v>99966.21334399999</v>
      </c>
      <c r="E57" s="22">
        <f>+'2013 működési mérleg'!H57+'2013 felhalm mérleg'!H57</f>
        <v>-270041</v>
      </c>
      <c r="F57" s="24">
        <f t="shared" si="2"/>
        <v>0.25534399994648993</v>
      </c>
      <c r="G57" s="22">
        <f>SUM('2013 működési mérleg'!M57+'2013 felhalm mérleg'!J57)</f>
        <v>66270</v>
      </c>
      <c r="H57" s="22">
        <f>SUM('2013 működési mérleg'!N57+'2013 felhalm mérleg'!K57)</f>
        <v>102897</v>
      </c>
      <c r="I57" s="22">
        <v>-169167</v>
      </c>
      <c r="J57" s="24">
        <f t="shared" si="1"/>
        <v>0</v>
      </c>
    </row>
    <row r="58" spans="1:10" ht="9.75" customHeight="1" thickBot="1">
      <c r="A58" s="20">
        <v>51</v>
      </c>
      <c r="B58" s="21" t="s">
        <v>59</v>
      </c>
      <c r="C58" s="22">
        <v>0</v>
      </c>
      <c r="D58" s="22">
        <f>+'2013 működési mérleg'!G58+'2013 felhalm mérleg'!G58</f>
        <v>0</v>
      </c>
      <c r="E58" s="22">
        <f>+'2013 működési mérleg'!H58+'2013 felhalm mérleg'!H58</f>
        <v>0</v>
      </c>
      <c r="F58" s="24">
        <f t="shared" si="2"/>
        <v>0</v>
      </c>
      <c r="G58" s="22">
        <v>0</v>
      </c>
      <c r="H58" s="22">
        <f>+'2013 működési mérleg'!K58+'2013 felhalm mérleg'!K58</f>
        <v>0</v>
      </c>
      <c r="I58" s="22">
        <f>+'2013 működési mérleg'!L58+'2013 felhalm mérleg'!L58</f>
        <v>0</v>
      </c>
      <c r="J58" s="24">
        <f t="shared" si="1"/>
        <v>0</v>
      </c>
    </row>
    <row r="59" spans="2:10" ht="12" hidden="1" thickBot="1">
      <c r="B59" s="37" t="s">
        <v>60</v>
      </c>
      <c r="C59" s="38">
        <v>0</v>
      </c>
      <c r="D59" s="38">
        <v>0</v>
      </c>
      <c r="E59" s="38">
        <v>0</v>
      </c>
      <c r="F59" s="24">
        <f t="shared" si="2"/>
        <v>0</v>
      </c>
      <c r="G59" s="38">
        <v>0</v>
      </c>
      <c r="H59" s="38">
        <v>0</v>
      </c>
      <c r="I59" s="38">
        <v>0</v>
      </c>
      <c r="J59" s="24">
        <f t="shared" si="1"/>
        <v>0</v>
      </c>
    </row>
    <row r="60" spans="1:10" s="19" customFormat="1" ht="24" customHeight="1" thickBot="1">
      <c r="A60" s="39">
        <v>52</v>
      </c>
      <c r="B60" s="40" t="s">
        <v>61</v>
      </c>
      <c r="C60" s="41">
        <f>+C55+C56+C57+C58</f>
        <v>191758.952</v>
      </c>
      <c r="D60" s="42">
        <f>+D55+D56+D57</f>
        <v>105428.21334399999</v>
      </c>
      <c r="E60" s="42">
        <f>+E55+E56+E57-1</f>
        <v>228025.63810236217</v>
      </c>
      <c r="F60" s="43">
        <f>+F55+F56+F57+F58-1</f>
        <v>525212.803446362</v>
      </c>
      <c r="G60" s="41">
        <f>+G55+G56+G57+G58</f>
        <v>78771</v>
      </c>
      <c r="H60" s="42">
        <f>+H55+H56+H57</f>
        <v>105897</v>
      </c>
      <c r="I60" s="42">
        <f>+I55+I56+I57</f>
        <v>184677</v>
      </c>
      <c r="J60" s="43">
        <f>+J55+J56+J57+J58</f>
        <v>369345</v>
      </c>
    </row>
    <row r="61" spans="1:10" s="14" customFormat="1" ht="20.25" customHeight="1">
      <c r="A61" s="35"/>
      <c r="B61" s="45" t="s">
        <v>62</v>
      </c>
      <c r="C61" s="46"/>
      <c r="D61" s="46"/>
      <c r="E61" s="46"/>
      <c r="F61" s="24">
        <f aca="true" t="shared" si="3" ref="F61:F74">SUM(C61:E61)</f>
        <v>0</v>
      </c>
      <c r="G61" s="46"/>
      <c r="H61" s="46"/>
      <c r="I61" s="46" t="s">
        <v>7</v>
      </c>
      <c r="J61" s="24">
        <f aca="true" t="shared" si="4" ref="J61:J74">SUM(G61:I61)</f>
        <v>0</v>
      </c>
    </row>
    <row r="62" spans="1:10" s="14" customFormat="1" ht="10.5" customHeight="1">
      <c r="A62" s="35">
        <v>53</v>
      </c>
      <c r="B62" s="36" t="s">
        <v>63</v>
      </c>
      <c r="C62" s="26">
        <f>SUM(C63:C67)</f>
        <v>191758.952</v>
      </c>
      <c r="D62" s="26">
        <f>SUM(D63:D67)</f>
        <v>104428.21334399999</v>
      </c>
      <c r="E62" s="26">
        <f>SUM(E63:E67)</f>
        <v>84502.95999999999</v>
      </c>
      <c r="F62" s="24">
        <f t="shared" si="3"/>
        <v>380690.12534399994</v>
      </c>
      <c r="G62" s="26">
        <f>SUM(G63:G67)</f>
        <v>78771</v>
      </c>
      <c r="H62" s="26">
        <f>SUM(H63:H67)</f>
        <v>104897</v>
      </c>
      <c r="I62" s="26">
        <f>SUM(I63:I67)</f>
        <v>138435</v>
      </c>
      <c r="J62" s="24">
        <f t="shared" si="4"/>
        <v>322103</v>
      </c>
    </row>
    <row r="63" spans="1:10" ht="10.5" customHeight="1">
      <c r="A63" s="20"/>
      <c r="B63" s="21" t="s">
        <v>64</v>
      </c>
      <c r="C63" s="22">
        <f>+'2013 működési mérleg'!F63+'2013 felhalm mérleg'!F63</f>
        <v>116800</v>
      </c>
      <c r="D63" s="22">
        <f>+'2013 működési mérleg'!G63+'2013 felhalm mérleg'!G63</f>
        <v>67938.98068991904</v>
      </c>
      <c r="E63" s="22">
        <f>+'2013 működési mérleg'!H63+'2013 felhalm mérleg'!H63</f>
        <v>12400</v>
      </c>
      <c r="F63" s="24">
        <f t="shared" si="3"/>
        <v>197138.98068991903</v>
      </c>
      <c r="G63" s="22">
        <f>SUM('2013 működési mérleg'!M63)</f>
        <v>43071</v>
      </c>
      <c r="H63" s="22">
        <f>SUM('2013 működési mérleg'!N63)</f>
        <v>65412</v>
      </c>
      <c r="I63" s="22">
        <f>SUM('2013 működési mérleg'!O63)</f>
        <v>37875</v>
      </c>
      <c r="J63" s="24">
        <f t="shared" si="4"/>
        <v>146358</v>
      </c>
    </row>
    <row r="64" spans="1:10" ht="10.5" customHeight="1">
      <c r="A64" s="20"/>
      <c r="B64" s="21" t="s">
        <v>65</v>
      </c>
      <c r="C64" s="22">
        <f>+'2013 működési mérleg'!F64+'2013 felhalm mérleg'!F64</f>
        <v>30738.952</v>
      </c>
      <c r="D64" s="22">
        <f>+'2013 működési mérleg'!G64+'2013 felhalm mérleg'!G64</f>
        <v>17522.23265408095</v>
      </c>
      <c r="E64" s="22">
        <f>+'2013 működési mérleg'!H64+'2013 felhalm mérleg'!H64</f>
        <v>3810.7664516129034</v>
      </c>
      <c r="F64" s="24">
        <f t="shared" si="3"/>
        <v>52071.95110569385</v>
      </c>
      <c r="G64" s="22">
        <f>SUM('2013 működési mérleg'!M64)</f>
        <v>11047</v>
      </c>
      <c r="H64" s="22">
        <f>SUM('2013 működési mérleg'!N64)</f>
        <v>15911</v>
      </c>
      <c r="I64" s="22">
        <f>SUM('2013 működési mérleg'!O64)</f>
        <v>8139</v>
      </c>
      <c r="J64" s="24">
        <f t="shared" si="4"/>
        <v>35097</v>
      </c>
    </row>
    <row r="65" spans="1:10" ht="10.5" customHeight="1">
      <c r="A65" s="20"/>
      <c r="B65" s="21" t="s">
        <v>66</v>
      </c>
      <c r="C65" s="22">
        <f>+'2013 működési mérleg'!F65+'2013 felhalm mérleg'!F65</f>
        <v>44220</v>
      </c>
      <c r="D65" s="22">
        <f>+'2013 működési mérleg'!G65+'2013 felhalm mérleg'!G65</f>
        <v>18967</v>
      </c>
      <c r="E65" s="22">
        <f>+'2013 működési mérleg'!H65+'2013 felhalm mérleg'!H65</f>
        <v>39258</v>
      </c>
      <c r="F65" s="24">
        <f t="shared" si="3"/>
        <v>102445</v>
      </c>
      <c r="G65" s="22">
        <f>SUM('2013 működési mérleg'!M65)</f>
        <v>24653</v>
      </c>
      <c r="H65" s="22">
        <f>SUM('2013 működési mérleg'!N65)</f>
        <v>23574</v>
      </c>
      <c r="I65" s="22">
        <f>SUM('2013 működési mérleg'!O65)</f>
        <v>68846</v>
      </c>
      <c r="J65" s="24">
        <f t="shared" si="4"/>
        <v>117073</v>
      </c>
    </row>
    <row r="66" spans="1:10" ht="10.5" customHeight="1">
      <c r="A66" s="20"/>
      <c r="B66" s="21" t="s">
        <v>67</v>
      </c>
      <c r="C66" s="22">
        <f>+'2013 működési mérleg'!F66+'2013 felhalm mérleg'!F66</f>
        <v>0</v>
      </c>
      <c r="D66" s="22">
        <f>+'2013 működési mérleg'!G66+'2013 felhalm mérleg'!G66</f>
        <v>0</v>
      </c>
      <c r="E66" s="22">
        <f>+'2013 működési mérleg'!H66+'2013 felhalm mérleg'!H66</f>
        <v>19499</v>
      </c>
      <c r="F66" s="24">
        <f t="shared" si="3"/>
        <v>19499</v>
      </c>
      <c r="G66" s="22">
        <f>SUM('2013 működési mérleg'!M66)</f>
        <v>0</v>
      </c>
      <c r="H66" s="22">
        <f>SUM('2013 működési mérleg'!N66)</f>
        <v>0</v>
      </c>
      <c r="I66" s="22">
        <f>SUM('2013 működési mérleg'!O66)</f>
        <v>23575</v>
      </c>
      <c r="J66" s="24">
        <f t="shared" si="4"/>
        <v>23575</v>
      </c>
    </row>
    <row r="67" spans="1:10" ht="10.5" customHeight="1">
      <c r="A67" s="20"/>
      <c r="B67" s="21" t="s">
        <v>68</v>
      </c>
      <c r="C67" s="22">
        <f>+'2013 működési mérleg'!F67+'2013 felhalm mérleg'!F67</f>
        <v>0</v>
      </c>
      <c r="D67" s="22">
        <f>+'2013 működési mérleg'!G67+'2013 felhalm mérleg'!G67</f>
        <v>0</v>
      </c>
      <c r="E67" s="22">
        <f>+'2013 működési mérleg'!H67+'2013 felhalm mérleg'!H67</f>
        <v>9535.193548387097</v>
      </c>
      <c r="F67" s="24">
        <f t="shared" si="3"/>
        <v>9535.193548387097</v>
      </c>
      <c r="G67" s="22">
        <f>SUM('2013 működési mérleg'!M67)</f>
        <v>0</v>
      </c>
      <c r="H67" s="22">
        <f>SUM('2013 működési mérleg'!N67)</f>
        <v>0</v>
      </c>
      <c r="I67" s="22">
        <f>SUM('2013 működési mérleg'!O67)</f>
        <v>0</v>
      </c>
      <c r="J67" s="24">
        <f t="shared" si="4"/>
        <v>0</v>
      </c>
    </row>
    <row r="68" spans="1:10" s="14" customFormat="1" ht="10.5" customHeight="1">
      <c r="A68" s="35">
        <v>54</v>
      </c>
      <c r="B68" s="36" t="s">
        <v>69</v>
      </c>
      <c r="C68" s="26">
        <v>0</v>
      </c>
      <c r="D68" s="26">
        <f>SUM(D69:D71)</f>
        <v>1000</v>
      </c>
      <c r="E68" s="26">
        <f>SUM(E69:E71)</f>
        <v>98523</v>
      </c>
      <c r="F68" s="24">
        <f t="shared" si="3"/>
        <v>99523</v>
      </c>
      <c r="G68" s="26">
        <f>SUM(G69:G71)</f>
        <v>0</v>
      </c>
      <c r="H68" s="26">
        <f>SUM(H69:H71)</f>
        <v>1000</v>
      </c>
      <c r="I68" s="26">
        <f>SUM(I69:I71)</f>
        <v>23750</v>
      </c>
      <c r="J68" s="24">
        <f t="shared" si="4"/>
        <v>24750</v>
      </c>
    </row>
    <row r="69" spans="1:10" ht="11.25" customHeight="1">
      <c r="A69" s="20"/>
      <c r="B69" s="21" t="s">
        <v>70</v>
      </c>
      <c r="C69" s="22">
        <f>+'2013 működési mérleg'!F69+'2013 felhalm mérleg'!F69</f>
        <v>0</v>
      </c>
      <c r="D69" s="22">
        <f>+'2013 működési mérleg'!G69+'2013 felhalm mérleg'!G69</f>
        <v>0</v>
      </c>
      <c r="E69" s="22">
        <f>+'2013 működési mérleg'!H69+'2013 felhalm mérleg'!H69</f>
        <v>91723</v>
      </c>
      <c r="F69" s="24">
        <f t="shared" si="3"/>
        <v>91723</v>
      </c>
      <c r="G69" s="22">
        <f>+'2013 működési mérleg'!J69+'2013 felhalm mérleg'!J69</f>
        <v>0</v>
      </c>
      <c r="H69" s="22">
        <f>+'2013 működési mérleg'!K69+'2013 felhalm mérleg'!K69</f>
        <v>1000</v>
      </c>
      <c r="I69" s="22">
        <f>+'2013 működési mérleg'!L69+'2013 felhalm mérleg'!L69</f>
        <v>23750</v>
      </c>
      <c r="J69" s="24">
        <f t="shared" si="4"/>
        <v>24750</v>
      </c>
    </row>
    <row r="70" spans="1:10" ht="11.25" customHeight="1">
      <c r="A70" s="20"/>
      <c r="B70" s="21" t="s">
        <v>71</v>
      </c>
      <c r="C70" s="22">
        <f>+'2013 működési mérleg'!F70+'2013 felhalm mérleg'!F70</f>
        <v>0</v>
      </c>
      <c r="D70" s="22">
        <f>+'2013 működési mérleg'!G70+'2013 felhalm mérleg'!G70</f>
        <v>1000</v>
      </c>
      <c r="E70" s="22">
        <f>+'2013 működési mérleg'!H70+'2013 felhalm mérleg'!H70</f>
        <v>6800</v>
      </c>
      <c r="F70" s="24">
        <f t="shared" si="3"/>
        <v>7800</v>
      </c>
      <c r="G70" s="22">
        <f>+'2013 működési mérleg'!J70+'2013 felhalm mérleg'!J70</f>
        <v>0</v>
      </c>
      <c r="H70" s="22">
        <f>+'2013 működési mérleg'!K70+'2013 felhalm mérleg'!K70</f>
        <v>0</v>
      </c>
      <c r="I70" s="22">
        <f>+'2013 működési mérleg'!L70+'2013 felhalm mérleg'!L70</f>
        <v>0</v>
      </c>
      <c r="J70" s="24">
        <f t="shared" si="4"/>
        <v>0</v>
      </c>
    </row>
    <row r="71" spans="1:10" ht="11.25" customHeight="1">
      <c r="A71" s="20"/>
      <c r="B71" s="21" t="s">
        <v>72</v>
      </c>
      <c r="C71" s="22">
        <f>+'2013 működési mérleg'!F71+'2013 felhalm mérleg'!F71</f>
        <v>0</v>
      </c>
      <c r="D71" s="22">
        <f>+'2013 működési mérleg'!G71+'2013 felhalm mérleg'!G71</f>
        <v>0</v>
      </c>
      <c r="E71" s="22">
        <f>+'2013 működési mérleg'!H71+'2013 felhalm mérleg'!H71</f>
        <v>0</v>
      </c>
      <c r="F71" s="24">
        <f t="shared" si="3"/>
        <v>0</v>
      </c>
      <c r="G71" s="22">
        <f>+'2013 működési mérleg'!J71+'2013 felhalm mérleg'!J71</f>
        <v>0</v>
      </c>
      <c r="H71" s="22">
        <f>+'2013 működési mérleg'!K71+'2013 felhalm mérleg'!K71</f>
        <v>0</v>
      </c>
      <c r="I71" s="22">
        <f>+'2013 működési mérleg'!L71+'2013 felhalm mérleg'!L71</f>
        <v>0</v>
      </c>
      <c r="J71" s="24">
        <f t="shared" si="4"/>
        <v>0</v>
      </c>
    </row>
    <row r="72" spans="1:10" s="14" customFormat="1" ht="10.5" customHeight="1">
      <c r="A72" s="35">
        <v>55</v>
      </c>
      <c r="B72" s="36" t="s">
        <v>73</v>
      </c>
      <c r="C72" s="22">
        <f>+'2013 működési mérleg'!F72+'2013 felhalm mérleg'!F72</f>
        <v>0</v>
      </c>
      <c r="D72" s="22">
        <f>+'2013 működési mérleg'!G72+'2013 felhalm mérleg'!G72</f>
        <v>0</v>
      </c>
      <c r="E72" s="22">
        <f>+'2013 működési mérleg'!H72+'2013 felhalm mérleg'!H72</f>
        <v>0</v>
      </c>
      <c r="F72" s="24">
        <f t="shared" si="3"/>
        <v>0</v>
      </c>
      <c r="G72" s="22">
        <f>+'2013 működési mérleg'!J72+'2013 felhalm mérleg'!J72</f>
        <v>0</v>
      </c>
      <c r="H72" s="22">
        <f>+'2013 működési mérleg'!K72+'2013 felhalm mérleg'!K72</f>
        <v>0</v>
      </c>
      <c r="I72" s="22">
        <f>+'2013 működési mérleg'!L72+'2013 felhalm mérleg'!L72</f>
        <v>0</v>
      </c>
      <c r="J72" s="24">
        <f t="shared" si="4"/>
        <v>0</v>
      </c>
    </row>
    <row r="73" spans="1:10" s="14" customFormat="1" ht="10.5" customHeight="1">
      <c r="A73" s="35">
        <v>56</v>
      </c>
      <c r="B73" s="36" t="s">
        <v>74</v>
      </c>
      <c r="C73" s="22">
        <f>+'2013 működési mérleg'!F73+'2013 felhalm mérleg'!F73</f>
        <v>0</v>
      </c>
      <c r="D73" s="22">
        <f>+'2013 működési mérleg'!G73+'2013 felhalm mérleg'!G73</f>
        <v>0</v>
      </c>
      <c r="E73" s="22">
        <f>+'2013 működési mérleg'!H73+'2013 felhalm mérleg'!H73</f>
        <v>45000</v>
      </c>
      <c r="F73" s="24">
        <f t="shared" si="3"/>
        <v>45000</v>
      </c>
      <c r="G73" s="22">
        <f>+'2013 működési mérleg'!J73+'2013 felhalm mérleg'!J73</f>
        <v>0</v>
      </c>
      <c r="H73" s="22">
        <f>+'2013 működési mérleg'!K73+'2013 felhalm mérleg'!K73</f>
        <v>0</v>
      </c>
      <c r="I73" s="22">
        <f>SUM('2013 működési mérleg'!O73)+'2013 felhalm mérleg'!L73</f>
        <v>22492</v>
      </c>
      <c r="J73" s="24">
        <f t="shared" si="4"/>
        <v>22492</v>
      </c>
    </row>
    <row r="74" spans="1:10" ht="10.5" customHeight="1" thickBot="1">
      <c r="A74" s="20"/>
      <c r="B74" s="21" t="s">
        <v>75</v>
      </c>
      <c r="C74" s="22">
        <f>+'2013 működési mérleg'!F74+'2013 felhalm mérleg'!F74</f>
        <v>0</v>
      </c>
      <c r="D74" s="22">
        <f>+'2013 működési mérleg'!G74+'2013 felhalm mérleg'!G74</f>
        <v>0</v>
      </c>
      <c r="E74" s="22">
        <f>+'2013 működési mérleg'!H74+'2013 felhalm mérleg'!H74</f>
        <v>0</v>
      </c>
      <c r="F74" s="24">
        <f t="shared" si="3"/>
        <v>0</v>
      </c>
      <c r="G74" s="22">
        <f>+'2013 működési mérleg'!J74+'2013 felhalm mérleg'!J74</f>
        <v>0</v>
      </c>
      <c r="H74" s="22">
        <f>+'2013 működési mérleg'!K74+'2013 felhalm mérleg'!K74</f>
        <v>0</v>
      </c>
      <c r="I74" s="22">
        <f>+'2013 működési mérleg'!L74+'2013 felhalm mérleg'!L74</f>
        <v>0</v>
      </c>
      <c r="J74" s="24">
        <f t="shared" si="4"/>
        <v>0</v>
      </c>
    </row>
    <row r="75" spans="2:10" ht="12" hidden="1" thickBot="1">
      <c r="B75" s="37" t="s">
        <v>60</v>
      </c>
      <c r="C75" s="47">
        <v>0</v>
      </c>
      <c r="D75" s="38">
        <v>0</v>
      </c>
      <c r="E75" s="38">
        <v>0</v>
      </c>
      <c r="F75" s="24">
        <v>0</v>
      </c>
      <c r="G75" s="47">
        <v>0</v>
      </c>
      <c r="H75" s="38">
        <v>0</v>
      </c>
      <c r="I75" s="38">
        <v>0</v>
      </c>
      <c r="J75" s="24">
        <v>0</v>
      </c>
    </row>
    <row r="76" spans="1:10" s="19" customFormat="1" ht="24" customHeight="1" thickBot="1">
      <c r="A76" s="48">
        <v>57</v>
      </c>
      <c r="B76" s="49" t="s">
        <v>76</v>
      </c>
      <c r="C76" s="42">
        <f aca="true" t="shared" si="5" ref="C76:J76">+C73+C72+C68+C62</f>
        <v>191758.952</v>
      </c>
      <c r="D76" s="42">
        <f t="shared" si="5"/>
        <v>105428.21334399999</v>
      </c>
      <c r="E76" s="42">
        <f t="shared" si="5"/>
        <v>228025.96</v>
      </c>
      <c r="F76" s="43">
        <f t="shared" si="5"/>
        <v>525213.125344</v>
      </c>
      <c r="G76" s="42">
        <f t="shared" si="5"/>
        <v>78771</v>
      </c>
      <c r="H76" s="42">
        <f t="shared" si="5"/>
        <v>105897</v>
      </c>
      <c r="I76" s="42">
        <f t="shared" si="5"/>
        <v>184677</v>
      </c>
      <c r="J76" s="43">
        <f t="shared" si="5"/>
        <v>369345</v>
      </c>
    </row>
    <row r="77" spans="1:6" ht="13.5" customHeight="1">
      <c r="A77" s="261" t="s">
        <v>170</v>
      </c>
      <c r="B77" s="261"/>
      <c r="C77" s="261"/>
      <c r="D77" s="261"/>
      <c r="E77" s="261"/>
      <c r="F77" s="261"/>
    </row>
    <row r="78" ht="12.75" hidden="1"/>
    <row r="79" ht="12.75" hidden="1"/>
    <row r="80" ht="12.75" hidden="1"/>
    <row r="81" spans="1:2" ht="12.75" hidden="1">
      <c r="A81" s="50"/>
      <c r="B81" s="50"/>
    </row>
    <row r="82" ht="12.75" hidden="1"/>
    <row r="83" ht="12.75" hidden="1">
      <c r="E83" s="51" t="e">
        <f>+F76+#REF!</f>
        <v>#REF!</v>
      </c>
    </row>
    <row r="84" ht="12.75" hidden="1"/>
    <row r="85" spans="3:5" ht="12.75" hidden="1">
      <c r="C85" s="51">
        <f>+C60-C76</f>
        <v>0</v>
      </c>
      <c r="D85" s="51"/>
      <c r="E85" s="51">
        <f>+E60-E76</f>
        <v>-0.3218976378266234</v>
      </c>
    </row>
    <row r="86" ht="12.75" hidden="1"/>
    <row r="87" ht="12.75" hidden="1"/>
    <row r="88" ht="12.75">
      <c r="F88" s="51"/>
    </row>
    <row r="89" ht="12.75" hidden="1">
      <c r="E89" s="51">
        <f>+E62+E73</f>
        <v>129502.95999999999</v>
      </c>
    </row>
    <row r="90" ht="12.75" hidden="1"/>
    <row r="91" spans="5:9" ht="12.75" hidden="1">
      <c r="E91" s="51">
        <f>+E60-E76</f>
        <v>-0.3218976378266234</v>
      </c>
      <c r="G91" s="52"/>
      <c r="H91" s="52"/>
      <c r="I91" s="52"/>
    </row>
    <row r="92" spans="3:9" s="52" customFormat="1" ht="12.75" hidden="1">
      <c r="C92" s="53"/>
      <c r="D92" s="74" t="s">
        <v>176</v>
      </c>
      <c r="E92" s="259"/>
      <c r="F92" s="259">
        <v>4405</v>
      </c>
      <c r="I92" s="28">
        <f>SUM(J60)</f>
        <v>369345</v>
      </c>
    </row>
    <row r="93" spans="3:6" s="52" customFormat="1" ht="12.75" hidden="1">
      <c r="C93" s="53"/>
      <c r="D93" s="74"/>
      <c r="E93" s="259"/>
      <c r="F93" s="74"/>
    </row>
    <row r="94" spans="3:9" s="52" customFormat="1" ht="12.75" hidden="1">
      <c r="C94" s="53"/>
      <c r="D94" s="74" t="s">
        <v>177</v>
      </c>
      <c r="E94" s="74"/>
      <c r="F94" s="74">
        <v>2113</v>
      </c>
      <c r="I94" s="28">
        <f>SUM(J76)</f>
        <v>369345</v>
      </c>
    </row>
    <row r="95" spans="3:9" s="52" customFormat="1" ht="12.75" hidden="1">
      <c r="C95" s="53"/>
      <c r="D95" s="74" t="s">
        <v>178</v>
      </c>
      <c r="E95" s="74"/>
      <c r="F95" s="74">
        <v>445</v>
      </c>
      <c r="H95" s="52" t="s">
        <v>167</v>
      </c>
      <c r="I95" s="28">
        <f>SUM(I92-I94)</f>
        <v>0</v>
      </c>
    </row>
    <row r="96" spans="3:9" s="52" customFormat="1" ht="12.75" hidden="1">
      <c r="C96" s="53"/>
      <c r="D96" s="52" t="s">
        <v>162</v>
      </c>
      <c r="F96" s="52">
        <v>35</v>
      </c>
      <c r="I96" s="28"/>
    </row>
    <row r="97" spans="3:9" s="52" customFormat="1" ht="12.75" hidden="1">
      <c r="C97" s="53"/>
      <c r="D97" s="52" t="s">
        <v>184</v>
      </c>
      <c r="F97" s="52">
        <v>635</v>
      </c>
      <c r="G97" s="28"/>
      <c r="I97" s="28"/>
    </row>
    <row r="98" spans="3:7" s="52" customFormat="1" ht="12.75" hidden="1">
      <c r="C98" s="53"/>
      <c r="D98" s="74" t="s">
        <v>185</v>
      </c>
      <c r="E98" s="74"/>
      <c r="F98" s="74">
        <v>300</v>
      </c>
      <c r="G98" s="28">
        <f>SUM(F92:F98)</f>
        <v>7933</v>
      </c>
    </row>
    <row r="99" spans="3:6" s="52" customFormat="1" ht="12.75" hidden="1">
      <c r="C99" s="53"/>
      <c r="D99" s="74" t="s">
        <v>179</v>
      </c>
      <c r="E99" s="74"/>
      <c r="F99" s="74">
        <v>-484</v>
      </c>
    </row>
    <row r="100" spans="3:6" s="52" customFormat="1" ht="12.75" hidden="1">
      <c r="C100" s="53"/>
      <c r="D100" s="74" t="s">
        <v>180</v>
      </c>
      <c r="E100" s="74"/>
      <c r="F100" s="260">
        <v>-135</v>
      </c>
    </row>
    <row r="101" spans="3:6" s="52" customFormat="1" ht="12.75" hidden="1">
      <c r="C101" s="53"/>
      <c r="D101" s="52" t="s">
        <v>181</v>
      </c>
      <c r="F101" s="52">
        <v>-936</v>
      </c>
    </row>
    <row r="102" spans="3:7" s="52" customFormat="1" ht="12.75" hidden="1">
      <c r="C102" s="53"/>
      <c r="D102" s="52" t="s">
        <v>182</v>
      </c>
      <c r="F102" s="52">
        <v>-489</v>
      </c>
      <c r="G102" s="52">
        <f>SUM(F99:F102)</f>
        <v>-2044</v>
      </c>
    </row>
    <row r="103" spans="3:7" s="52" customFormat="1" ht="12.75" hidden="1">
      <c r="C103" s="53"/>
      <c r="D103" s="52" t="s">
        <v>186</v>
      </c>
      <c r="F103" s="52">
        <v>-300</v>
      </c>
      <c r="G103" s="52">
        <f>SUM(F99:F103)</f>
        <v>-2344</v>
      </c>
    </row>
    <row r="104" s="52" customFormat="1" ht="12.75" hidden="1">
      <c r="C104" s="53"/>
    </row>
    <row r="105" spans="3:6" s="52" customFormat="1" ht="12.75" hidden="1">
      <c r="C105" s="53"/>
      <c r="D105" s="53"/>
      <c r="E105" s="53"/>
      <c r="F105" s="53"/>
    </row>
    <row r="106" spans="3:7" s="52" customFormat="1" ht="12.75" hidden="1">
      <c r="C106" s="53"/>
      <c r="D106" s="53" t="s">
        <v>183</v>
      </c>
      <c r="E106" s="53"/>
      <c r="F106" s="259">
        <f>SUM(F92:F105)</f>
        <v>5589</v>
      </c>
      <c r="G106" s="28">
        <f>SUM(F106)</f>
        <v>5589</v>
      </c>
    </row>
    <row r="107" spans="3:6" s="52" customFormat="1" ht="12.75" hidden="1">
      <c r="C107" s="53"/>
      <c r="D107" s="53"/>
      <c r="E107" s="53"/>
      <c r="F107" s="53"/>
    </row>
    <row r="108" spans="3:6" s="52" customFormat="1" ht="12.75" hidden="1">
      <c r="C108" s="53"/>
      <c r="D108" s="53">
        <v>364640</v>
      </c>
      <c r="E108" s="53"/>
      <c r="F108" s="53"/>
    </row>
    <row r="109" spans="3:6" s="52" customFormat="1" ht="12.75" hidden="1">
      <c r="C109" s="53"/>
      <c r="D109" s="53">
        <f>4405+300</f>
        <v>4705</v>
      </c>
      <c r="E109" s="53"/>
      <c r="F109" s="53"/>
    </row>
    <row r="110" spans="3:6" s="52" customFormat="1" ht="12.75" hidden="1">
      <c r="C110" s="53"/>
      <c r="D110" s="53">
        <f>SUM(D108:D109)</f>
        <v>369345</v>
      </c>
      <c r="E110" s="53"/>
      <c r="F110" s="53"/>
    </row>
    <row r="111" spans="3:6" s="52" customFormat="1" ht="12.75">
      <c r="C111" s="53"/>
      <c r="D111" s="53"/>
      <c r="E111" s="53"/>
      <c r="F111" s="53"/>
    </row>
    <row r="112" spans="3:6" s="52" customFormat="1" ht="12.75">
      <c r="C112" s="53"/>
      <c r="D112" s="53"/>
      <c r="E112" s="53"/>
      <c r="F112" s="53"/>
    </row>
    <row r="113" spans="3:6" s="52" customFormat="1" ht="12.75">
      <c r="C113" s="53"/>
      <c r="D113" s="53"/>
      <c r="E113" s="53"/>
      <c r="F113" s="53"/>
    </row>
    <row r="114" spans="3:6" s="52" customFormat="1" ht="12.75">
      <c r="C114" s="53"/>
      <c r="D114" s="53"/>
      <c r="E114" s="53"/>
      <c r="F114" s="53"/>
    </row>
    <row r="115" spans="3:6" s="52" customFormat="1" ht="12.75">
      <c r="C115" s="53"/>
      <c r="D115" s="53"/>
      <c r="E115" s="53"/>
      <c r="F115" s="53"/>
    </row>
    <row r="116" spans="3:6" s="52" customFormat="1" ht="12.75">
      <c r="C116" s="53"/>
      <c r="D116" s="53"/>
      <c r="E116" s="53"/>
      <c r="F116" s="53"/>
    </row>
    <row r="117" spans="3:6" s="52" customFormat="1" ht="12.75">
      <c r="C117" s="53"/>
      <c r="D117" s="53"/>
      <c r="E117" s="53"/>
      <c r="F117" s="53"/>
    </row>
    <row r="118" spans="3:6" s="52" customFormat="1" ht="12.75">
      <c r="C118" s="53"/>
      <c r="D118" s="53"/>
      <c r="E118" s="53"/>
      <c r="F118" s="53"/>
    </row>
    <row r="119" spans="3:6" s="52" customFormat="1" ht="12.75">
      <c r="C119" s="53"/>
      <c r="D119" s="53"/>
      <c r="E119" s="53"/>
      <c r="F119" s="53"/>
    </row>
    <row r="120" spans="3:6" s="52" customFormat="1" ht="12.75">
      <c r="C120" s="53"/>
      <c r="D120" s="53"/>
      <c r="E120" s="53"/>
      <c r="F120" s="53"/>
    </row>
    <row r="121" spans="3:6" s="52" customFormat="1" ht="12.75">
      <c r="C121" s="53"/>
      <c r="D121" s="53"/>
      <c r="E121" s="53"/>
      <c r="F121" s="53"/>
    </row>
    <row r="122" spans="3:6" s="52" customFormat="1" ht="12.75">
      <c r="C122" s="53"/>
      <c r="D122" s="53"/>
      <c r="E122" s="53"/>
      <c r="F122" s="53"/>
    </row>
    <row r="123" spans="3:6" s="52" customFormat="1" ht="12.75">
      <c r="C123" s="53"/>
      <c r="D123" s="53"/>
      <c r="E123" s="53"/>
      <c r="F123" s="53"/>
    </row>
    <row r="124" spans="3:6" s="52" customFormat="1" ht="12.75">
      <c r="C124" s="53"/>
      <c r="D124" s="53"/>
      <c r="E124" s="53"/>
      <c r="F124" s="53"/>
    </row>
    <row r="125" spans="3:6" s="52" customFormat="1" ht="12.75">
      <c r="C125" s="53"/>
      <c r="D125" s="53"/>
      <c r="E125" s="53"/>
      <c r="F125" s="53"/>
    </row>
    <row r="126" spans="3:6" s="52" customFormat="1" ht="12.75">
      <c r="C126" s="53"/>
      <c r="D126" s="53"/>
      <c r="E126" s="53"/>
      <c r="F126" s="53"/>
    </row>
    <row r="127" spans="3:6" s="52" customFormat="1" ht="12.75">
      <c r="C127" s="53"/>
      <c r="D127" s="53"/>
      <c r="E127" s="53"/>
      <c r="F127" s="53"/>
    </row>
    <row r="128" spans="3:6" s="52" customFormat="1" ht="12.75">
      <c r="C128" s="53"/>
      <c r="D128" s="53"/>
      <c r="E128" s="53"/>
      <c r="F128" s="53"/>
    </row>
    <row r="129" spans="3:6" s="52" customFormat="1" ht="12.75">
      <c r="C129" s="53"/>
      <c r="D129" s="53"/>
      <c r="E129" s="53"/>
      <c r="F129" s="53"/>
    </row>
    <row r="130" spans="3:6" s="52" customFormat="1" ht="12.75">
      <c r="C130" s="53"/>
      <c r="D130" s="53"/>
      <c r="E130" s="53"/>
      <c r="F130" s="53"/>
    </row>
    <row r="131" spans="3:6" s="52" customFormat="1" ht="12.75">
      <c r="C131" s="53"/>
      <c r="D131" s="53"/>
      <c r="E131" s="53"/>
      <c r="F131" s="53"/>
    </row>
    <row r="132" spans="3:6" s="52" customFormat="1" ht="12.75">
      <c r="C132" s="53"/>
      <c r="D132" s="53"/>
      <c r="E132" s="53"/>
      <c r="F132" s="53"/>
    </row>
    <row r="133" spans="3:6" s="52" customFormat="1" ht="12.75">
      <c r="C133" s="53"/>
      <c r="D133" s="53"/>
      <c r="E133" s="53"/>
      <c r="F133" s="53"/>
    </row>
    <row r="134" spans="3:6" s="52" customFormat="1" ht="12.75">
      <c r="C134" s="53"/>
      <c r="D134" s="53"/>
      <c r="E134" s="53"/>
      <c r="F134" s="53"/>
    </row>
    <row r="135" spans="3:6" s="52" customFormat="1" ht="12.75">
      <c r="C135" s="53"/>
      <c r="D135" s="53"/>
      <c r="E135" s="53"/>
      <c r="F135" s="53"/>
    </row>
    <row r="136" spans="3:6" s="52" customFormat="1" ht="12.75">
      <c r="C136" s="53"/>
      <c r="D136" s="53"/>
      <c r="E136" s="53"/>
      <c r="F136" s="53"/>
    </row>
    <row r="137" spans="3:6" s="52" customFormat="1" ht="12.75">
      <c r="C137" s="53"/>
      <c r="D137" s="53"/>
      <c r="E137" s="53"/>
      <c r="F137" s="53"/>
    </row>
    <row r="138" spans="3:6" s="52" customFormat="1" ht="12.75">
      <c r="C138" s="53"/>
      <c r="D138" s="53"/>
      <c r="E138" s="53"/>
      <c r="F138" s="53"/>
    </row>
    <row r="139" spans="3:6" s="52" customFormat="1" ht="12.75">
      <c r="C139" s="53"/>
      <c r="D139" s="53"/>
      <c r="E139" s="53"/>
      <c r="F139" s="53"/>
    </row>
    <row r="140" spans="3:6" s="52" customFormat="1" ht="12.75">
      <c r="C140" s="53"/>
      <c r="D140" s="53"/>
      <c r="E140" s="53"/>
      <c r="F140" s="53"/>
    </row>
    <row r="141" spans="3:6" s="52" customFormat="1" ht="12.75">
      <c r="C141" s="53"/>
      <c r="D141" s="53"/>
      <c r="E141" s="53"/>
      <c r="F141" s="53"/>
    </row>
    <row r="142" spans="3:6" s="52" customFormat="1" ht="12.75">
      <c r="C142" s="53"/>
      <c r="D142" s="53"/>
      <c r="E142" s="53"/>
      <c r="F142" s="53"/>
    </row>
    <row r="143" spans="3:6" s="52" customFormat="1" ht="12.75">
      <c r="C143" s="53"/>
      <c r="D143" s="53"/>
      <c r="E143" s="53"/>
      <c r="F143" s="53"/>
    </row>
    <row r="144" spans="3:6" s="52" customFormat="1" ht="12.75">
      <c r="C144" s="53"/>
      <c r="D144" s="53"/>
      <c r="E144" s="53"/>
      <c r="F144" s="53"/>
    </row>
    <row r="145" spans="3:6" s="52" customFormat="1" ht="12.75">
      <c r="C145" s="53"/>
      <c r="D145" s="53"/>
      <c r="E145" s="53"/>
      <c r="F145" s="53"/>
    </row>
    <row r="146" spans="3:6" s="52" customFormat="1" ht="12.75">
      <c r="C146" s="53"/>
      <c r="D146" s="53"/>
      <c r="E146" s="53"/>
      <c r="F146" s="53"/>
    </row>
    <row r="147" spans="3:6" s="52" customFormat="1" ht="12.75">
      <c r="C147" s="53"/>
      <c r="D147" s="53"/>
      <c r="E147" s="53"/>
      <c r="F147" s="53"/>
    </row>
    <row r="148" spans="3:6" s="52" customFormat="1" ht="12.75">
      <c r="C148" s="53"/>
      <c r="D148" s="53"/>
      <c r="E148" s="53"/>
      <c r="F148" s="53"/>
    </row>
    <row r="149" spans="3:6" s="52" customFormat="1" ht="12.75">
      <c r="C149" s="53"/>
      <c r="D149" s="53"/>
      <c r="E149" s="53"/>
      <c r="F149" s="53"/>
    </row>
    <row r="150" spans="3:6" s="52" customFormat="1" ht="12.75">
      <c r="C150" s="53"/>
      <c r="D150" s="53"/>
      <c r="E150" s="53"/>
      <c r="F150" s="53"/>
    </row>
    <row r="151" spans="3:6" s="52" customFormat="1" ht="12.75">
      <c r="C151" s="53"/>
      <c r="D151" s="53"/>
      <c r="E151" s="53"/>
      <c r="F151" s="53"/>
    </row>
    <row r="152" spans="3:6" s="52" customFormat="1" ht="12.75">
      <c r="C152" s="53"/>
      <c r="D152" s="53"/>
      <c r="E152" s="53"/>
      <c r="F152" s="53"/>
    </row>
    <row r="153" spans="3:6" s="52" customFormat="1" ht="12.75">
      <c r="C153" s="53"/>
      <c r="D153" s="53"/>
      <c r="E153" s="53"/>
      <c r="F153" s="53"/>
    </row>
    <row r="154" spans="3:6" s="52" customFormat="1" ht="12.75">
      <c r="C154" s="53"/>
      <c r="D154" s="53"/>
      <c r="E154" s="53"/>
      <c r="F154" s="53"/>
    </row>
    <row r="155" spans="3:6" s="52" customFormat="1" ht="12.75">
      <c r="C155" s="53"/>
      <c r="D155" s="53"/>
      <c r="E155" s="53"/>
      <c r="F155" s="53"/>
    </row>
    <row r="156" spans="3:6" s="52" customFormat="1" ht="12.75">
      <c r="C156" s="53"/>
      <c r="D156" s="53"/>
      <c r="E156" s="53"/>
      <c r="F156" s="53"/>
    </row>
    <row r="157" spans="3:6" s="52" customFormat="1" ht="12.75">
      <c r="C157" s="53"/>
      <c r="D157" s="53"/>
      <c r="E157" s="53"/>
      <c r="F157" s="53"/>
    </row>
    <row r="158" spans="3:6" s="52" customFormat="1" ht="12.75">
      <c r="C158" s="53"/>
      <c r="D158" s="53"/>
      <c r="E158" s="53"/>
      <c r="F158" s="53"/>
    </row>
    <row r="159" spans="3:6" s="52" customFormat="1" ht="12.75">
      <c r="C159" s="53"/>
      <c r="D159" s="53"/>
      <c r="E159" s="53"/>
      <c r="F159" s="53"/>
    </row>
    <row r="160" spans="3:6" s="52" customFormat="1" ht="12.75">
      <c r="C160" s="53"/>
      <c r="D160" s="53"/>
      <c r="E160" s="53"/>
      <c r="F160" s="53"/>
    </row>
    <row r="161" spans="3:6" s="52" customFormat="1" ht="12.75">
      <c r="C161" s="53"/>
      <c r="D161" s="53"/>
      <c r="E161" s="53"/>
      <c r="F161" s="53"/>
    </row>
    <row r="162" spans="3:6" s="52" customFormat="1" ht="12.75">
      <c r="C162" s="53"/>
      <c r="D162" s="53"/>
      <c r="E162" s="53"/>
      <c r="F162" s="53"/>
    </row>
    <row r="163" spans="3:6" s="52" customFormat="1" ht="12.75">
      <c r="C163" s="53"/>
      <c r="D163" s="53"/>
      <c r="E163" s="53"/>
      <c r="F163" s="53"/>
    </row>
    <row r="164" spans="3:6" s="52" customFormat="1" ht="12.75">
      <c r="C164" s="53"/>
      <c r="D164" s="53"/>
      <c r="E164" s="53"/>
      <c r="F164" s="53"/>
    </row>
    <row r="165" spans="3:6" s="52" customFormat="1" ht="12.75">
      <c r="C165" s="53"/>
      <c r="D165" s="53"/>
      <c r="E165" s="53"/>
      <c r="F165" s="53"/>
    </row>
    <row r="166" spans="3:6" s="52" customFormat="1" ht="12.75">
      <c r="C166" s="53"/>
      <c r="D166" s="53"/>
      <c r="E166" s="53"/>
      <c r="F166" s="53"/>
    </row>
    <row r="167" spans="3:6" s="52" customFormat="1" ht="12.75">
      <c r="C167" s="53"/>
      <c r="D167" s="53"/>
      <c r="E167" s="53"/>
      <c r="F167" s="53"/>
    </row>
    <row r="168" spans="3:6" s="52" customFormat="1" ht="12.75">
      <c r="C168" s="53"/>
      <c r="D168" s="53"/>
      <c r="E168" s="53"/>
      <c r="F168" s="53"/>
    </row>
    <row r="169" spans="3:6" s="52" customFormat="1" ht="12.75">
      <c r="C169" s="53"/>
      <c r="D169" s="53"/>
      <c r="E169" s="53"/>
      <c r="F169" s="53"/>
    </row>
    <row r="170" spans="3:6" s="52" customFormat="1" ht="12.75">
      <c r="C170" s="53"/>
      <c r="D170" s="53"/>
      <c r="E170" s="53"/>
      <c r="F170" s="53"/>
    </row>
    <row r="171" spans="3:6" s="52" customFormat="1" ht="12.75">
      <c r="C171" s="53"/>
      <c r="D171" s="53"/>
      <c r="E171" s="53"/>
      <c r="F171" s="53"/>
    </row>
    <row r="172" spans="3:6" s="52" customFormat="1" ht="12.75">
      <c r="C172" s="53"/>
      <c r="D172" s="53"/>
      <c r="E172" s="53"/>
      <c r="F172" s="53"/>
    </row>
    <row r="173" spans="3:6" s="52" customFormat="1" ht="12.75">
      <c r="C173" s="53"/>
      <c r="D173" s="53"/>
      <c r="E173" s="53"/>
      <c r="F173" s="53"/>
    </row>
    <row r="174" spans="3:6" s="52" customFormat="1" ht="12.75">
      <c r="C174" s="53"/>
      <c r="D174" s="53"/>
      <c r="E174" s="53"/>
      <c r="F174" s="53"/>
    </row>
    <row r="175" spans="3:6" s="52" customFormat="1" ht="12.75">
      <c r="C175" s="53"/>
      <c r="D175" s="53"/>
      <c r="E175" s="53"/>
      <c r="F175" s="53"/>
    </row>
    <row r="176" spans="3:6" s="52" customFormat="1" ht="12.75">
      <c r="C176" s="53"/>
      <c r="D176" s="53"/>
      <c r="E176" s="53"/>
      <c r="F176" s="53"/>
    </row>
    <row r="177" spans="3:6" s="52" customFormat="1" ht="12.75">
      <c r="C177" s="53"/>
      <c r="D177" s="53"/>
      <c r="E177" s="53"/>
      <c r="F177" s="53"/>
    </row>
    <row r="178" spans="3:6" s="52" customFormat="1" ht="12.75">
      <c r="C178" s="53"/>
      <c r="D178" s="53"/>
      <c r="E178" s="53"/>
      <c r="F178" s="53"/>
    </row>
    <row r="179" spans="3:6" s="52" customFormat="1" ht="12.75">
      <c r="C179" s="53"/>
      <c r="D179" s="53"/>
      <c r="E179" s="53"/>
      <c r="F179" s="53"/>
    </row>
    <row r="180" spans="3:6" s="52" customFormat="1" ht="12.75">
      <c r="C180" s="53"/>
      <c r="D180" s="53"/>
      <c r="E180" s="53"/>
      <c r="F180" s="53"/>
    </row>
    <row r="181" spans="3:6" s="52" customFormat="1" ht="12.75">
      <c r="C181" s="53"/>
      <c r="D181" s="53"/>
      <c r="E181" s="53"/>
      <c r="F181" s="53"/>
    </row>
    <row r="182" spans="3:6" s="52" customFormat="1" ht="12.75">
      <c r="C182" s="53"/>
      <c r="D182" s="53"/>
      <c r="E182" s="53"/>
      <c r="F182" s="53"/>
    </row>
    <row r="183" spans="3:6" s="52" customFormat="1" ht="12.75">
      <c r="C183" s="53"/>
      <c r="D183" s="53"/>
      <c r="E183" s="53"/>
      <c r="F183" s="53"/>
    </row>
    <row r="184" spans="3:6" s="52" customFormat="1" ht="12.75">
      <c r="C184" s="53"/>
      <c r="D184" s="53"/>
      <c r="E184" s="53"/>
      <c r="F184" s="53"/>
    </row>
    <row r="185" spans="3:6" s="52" customFormat="1" ht="12.75">
      <c r="C185" s="53"/>
      <c r="D185" s="53"/>
      <c r="E185" s="53"/>
      <c r="F185" s="53"/>
    </row>
    <row r="186" spans="3:6" s="52" customFormat="1" ht="12.75">
      <c r="C186" s="53"/>
      <c r="D186" s="53"/>
      <c r="E186" s="53"/>
      <c r="F186" s="53"/>
    </row>
    <row r="187" spans="3:6" s="52" customFormat="1" ht="12.75">
      <c r="C187" s="53"/>
      <c r="D187" s="53"/>
      <c r="E187" s="53"/>
      <c r="F187" s="53"/>
    </row>
    <row r="188" spans="3:6" s="52" customFormat="1" ht="12.75">
      <c r="C188" s="53"/>
      <c r="D188" s="53"/>
      <c r="E188" s="53"/>
      <c r="F188" s="53"/>
    </row>
    <row r="189" spans="3:6" s="52" customFormat="1" ht="12.75">
      <c r="C189" s="53"/>
      <c r="D189" s="53"/>
      <c r="E189" s="53"/>
      <c r="F189" s="53"/>
    </row>
    <row r="190" spans="3:6" s="52" customFormat="1" ht="12.75">
      <c r="C190" s="53"/>
      <c r="D190" s="53"/>
      <c r="E190" s="53"/>
      <c r="F190" s="53"/>
    </row>
    <row r="191" spans="3:6" s="52" customFormat="1" ht="12.75">
      <c r="C191" s="53"/>
      <c r="D191" s="53"/>
      <c r="E191" s="53"/>
      <c r="F191" s="53"/>
    </row>
    <row r="192" spans="3:6" s="52" customFormat="1" ht="12.75">
      <c r="C192" s="53"/>
      <c r="D192" s="53"/>
      <c r="E192" s="53"/>
      <c r="F192" s="53"/>
    </row>
    <row r="193" spans="3:6" s="52" customFormat="1" ht="12.75">
      <c r="C193" s="53"/>
      <c r="D193" s="53"/>
      <c r="E193" s="53"/>
      <c r="F193" s="53"/>
    </row>
    <row r="194" spans="3:6" s="52" customFormat="1" ht="12.75">
      <c r="C194" s="53"/>
      <c r="D194" s="53"/>
      <c r="E194" s="53"/>
      <c r="F194" s="53"/>
    </row>
    <row r="195" spans="3:6" s="52" customFormat="1" ht="12.75">
      <c r="C195" s="53"/>
      <c r="D195" s="53"/>
      <c r="E195" s="53"/>
      <c r="F195" s="53"/>
    </row>
    <row r="196" spans="3:6" s="52" customFormat="1" ht="12.75">
      <c r="C196" s="53"/>
      <c r="D196" s="53"/>
      <c r="E196" s="53"/>
      <c r="F196" s="53"/>
    </row>
    <row r="197" spans="3:6" s="52" customFormat="1" ht="12.75">
      <c r="C197" s="53"/>
      <c r="D197" s="53"/>
      <c r="E197" s="53"/>
      <c r="F197" s="53"/>
    </row>
    <row r="198" spans="3:6" s="52" customFormat="1" ht="12.75">
      <c r="C198" s="53"/>
      <c r="D198" s="53"/>
      <c r="E198" s="53"/>
      <c r="F198" s="53"/>
    </row>
    <row r="199" spans="3:6" s="52" customFormat="1" ht="12.75">
      <c r="C199" s="53"/>
      <c r="D199" s="53"/>
      <c r="E199" s="53"/>
      <c r="F199" s="53"/>
    </row>
    <row r="200" spans="3:6" s="52" customFormat="1" ht="12.75">
      <c r="C200" s="53"/>
      <c r="D200" s="53"/>
      <c r="E200" s="53"/>
      <c r="F200" s="53"/>
    </row>
    <row r="201" spans="3:6" s="52" customFormat="1" ht="12.75">
      <c r="C201" s="53"/>
      <c r="D201" s="53"/>
      <c r="E201" s="53"/>
      <c r="F201" s="53"/>
    </row>
    <row r="202" spans="3:6" s="52" customFormat="1" ht="12.75">
      <c r="C202" s="53"/>
      <c r="D202" s="53"/>
      <c r="E202" s="53"/>
      <c r="F202" s="53"/>
    </row>
    <row r="203" spans="3:6" s="52" customFormat="1" ht="12.75">
      <c r="C203" s="53"/>
      <c r="D203" s="53"/>
      <c r="E203" s="53"/>
      <c r="F203" s="53"/>
    </row>
    <row r="204" spans="3:6" s="52" customFormat="1" ht="12.75">
      <c r="C204" s="53"/>
      <c r="D204" s="53"/>
      <c r="E204" s="53"/>
      <c r="F204" s="53"/>
    </row>
    <row r="205" spans="3:6" s="52" customFormat="1" ht="12.75">
      <c r="C205" s="53"/>
      <c r="D205" s="53"/>
      <c r="E205" s="53"/>
      <c r="F205" s="53"/>
    </row>
    <row r="206" spans="3:6" s="52" customFormat="1" ht="12.75">
      <c r="C206" s="53"/>
      <c r="D206" s="53"/>
      <c r="E206" s="53"/>
      <c r="F206" s="53"/>
    </row>
    <row r="207" spans="3:6" s="52" customFormat="1" ht="12.75">
      <c r="C207" s="53"/>
      <c r="D207" s="53"/>
      <c r="E207" s="53"/>
      <c r="F207" s="53"/>
    </row>
    <row r="208" spans="3:6" s="52" customFormat="1" ht="12.75">
      <c r="C208" s="53"/>
      <c r="D208" s="53"/>
      <c r="E208" s="53"/>
      <c r="F208" s="53"/>
    </row>
    <row r="209" spans="3:6" s="52" customFormat="1" ht="12.75">
      <c r="C209" s="53"/>
      <c r="D209" s="53"/>
      <c r="E209" s="53"/>
      <c r="F209" s="53"/>
    </row>
    <row r="210" spans="3:6" s="52" customFormat="1" ht="12.75">
      <c r="C210" s="53"/>
      <c r="D210" s="53"/>
      <c r="E210" s="53"/>
      <c r="F210" s="53"/>
    </row>
    <row r="211" spans="3:6" s="52" customFormat="1" ht="12.75">
      <c r="C211" s="53"/>
      <c r="D211" s="53"/>
      <c r="E211" s="53"/>
      <c r="F211" s="53"/>
    </row>
    <row r="212" spans="3:6" s="52" customFormat="1" ht="12.75">
      <c r="C212" s="53"/>
      <c r="D212" s="53"/>
      <c r="E212" s="53"/>
      <c r="F212" s="53"/>
    </row>
    <row r="213" spans="3:6" s="52" customFormat="1" ht="12.75">
      <c r="C213" s="53"/>
      <c r="D213" s="53"/>
      <c r="E213" s="53"/>
      <c r="F213" s="53"/>
    </row>
    <row r="214" spans="3:6" s="52" customFormat="1" ht="12.75">
      <c r="C214" s="53"/>
      <c r="D214" s="53"/>
      <c r="E214" s="53"/>
      <c r="F214" s="53"/>
    </row>
    <row r="215" spans="3:6" s="52" customFormat="1" ht="12.75">
      <c r="C215" s="53"/>
      <c r="D215" s="53"/>
      <c r="E215" s="53"/>
      <c r="F215" s="53"/>
    </row>
    <row r="216" spans="3:6" s="52" customFormat="1" ht="12.75">
      <c r="C216" s="53"/>
      <c r="D216" s="53"/>
      <c r="E216" s="53"/>
      <c r="F216" s="53"/>
    </row>
    <row r="217" spans="3:6" s="52" customFormat="1" ht="12.75">
      <c r="C217" s="53"/>
      <c r="D217" s="53"/>
      <c r="E217" s="53"/>
      <c r="F217" s="53"/>
    </row>
    <row r="218" spans="3:6" s="52" customFormat="1" ht="12.75">
      <c r="C218" s="53"/>
      <c r="D218" s="53"/>
      <c r="E218" s="53"/>
      <c r="F218" s="53"/>
    </row>
    <row r="219" spans="3:6" s="52" customFormat="1" ht="12.75">
      <c r="C219" s="53"/>
      <c r="D219" s="53"/>
      <c r="E219" s="53"/>
      <c r="F219" s="53"/>
    </row>
    <row r="220" spans="3:6" s="52" customFormat="1" ht="12.75">
      <c r="C220" s="53"/>
      <c r="D220" s="53"/>
      <c r="E220" s="53"/>
      <c r="F220" s="53"/>
    </row>
    <row r="221" spans="3:6" s="52" customFormat="1" ht="12.75">
      <c r="C221" s="53"/>
      <c r="D221" s="53"/>
      <c r="E221" s="53"/>
      <c r="F221" s="53"/>
    </row>
    <row r="222" spans="3:6" s="52" customFormat="1" ht="12.75">
      <c r="C222" s="53"/>
      <c r="D222" s="53"/>
      <c r="E222" s="53"/>
      <c r="F222" s="53"/>
    </row>
    <row r="223" spans="3:9" s="52" customFormat="1" ht="12.75">
      <c r="C223" s="53"/>
      <c r="D223" s="53"/>
      <c r="E223" s="53"/>
      <c r="F223" s="53"/>
      <c r="G223" s="1"/>
      <c r="H223" s="1"/>
      <c r="I223" s="1"/>
    </row>
  </sheetData>
  <sheetProtection selectLockedCells="1" selectUnlockedCells="1"/>
  <mergeCells count="7">
    <mergeCell ref="A77:F77"/>
    <mergeCell ref="G5:J5"/>
    <mergeCell ref="A1:J1"/>
    <mergeCell ref="A2:J2"/>
    <mergeCell ref="A3:J3"/>
    <mergeCell ref="C5:F5"/>
    <mergeCell ref="A4:J4"/>
  </mergeCells>
  <printOptions gridLines="1" horizontalCentered="1"/>
  <pageMargins left="0.2361111111111111" right="0.19652777777777777" top="0.5902777777777778" bottom="0.7875" header="0.5118055555555555" footer="0.5118055555555555"/>
  <pageSetup horizontalDpi="600" verticalDpi="600" orientation="portrait" paperSize="8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3"/>
  <sheetViews>
    <sheetView view="pageBreakPreview" zoomScaleNormal="120" zoomScaleSheetLayoutView="100" workbookViewId="0" topLeftCell="A25">
      <selection activeCell="A1" sqref="A1:P1"/>
    </sheetView>
  </sheetViews>
  <sheetFormatPr defaultColWidth="9.00390625" defaultRowHeight="12.75"/>
  <cols>
    <col min="1" max="1" width="4.125" style="1" customWidth="1"/>
    <col min="2" max="2" width="45.75390625" style="1" customWidth="1"/>
    <col min="3" max="5" width="0" style="1" hidden="1" customWidth="1"/>
    <col min="6" max="6" width="10.625" style="194" customWidth="1"/>
    <col min="7" max="7" width="11.25390625" style="194" customWidth="1"/>
    <col min="8" max="8" width="11.375" style="194" customWidth="1"/>
    <col min="9" max="9" width="9.75390625" style="194" customWidth="1"/>
    <col min="10" max="12" width="0" style="1" hidden="1" customWidth="1"/>
    <col min="13" max="16384" width="9.25390625" style="1" customWidth="1"/>
  </cols>
  <sheetData>
    <row r="1" spans="1:16" ht="25.5" customHeight="1">
      <c r="A1" s="264" t="s">
        <v>188</v>
      </c>
      <c r="B1" s="264"/>
      <c r="C1" s="264"/>
      <c r="D1" s="264"/>
      <c r="E1" s="264"/>
      <c r="F1" s="264"/>
      <c r="G1" s="264"/>
      <c r="H1" s="264"/>
      <c r="I1" s="264"/>
      <c r="J1" s="265"/>
      <c r="K1" s="265"/>
      <c r="L1" s="265"/>
      <c r="M1" s="265"/>
      <c r="N1" s="265"/>
      <c r="O1" s="265"/>
      <c r="P1" s="265"/>
    </row>
    <row r="2" spans="1:16" ht="13.5" customHeight="1">
      <c r="A2" s="266" t="s">
        <v>139</v>
      </c>
      <c r="B2" s="266"/>
      <c r="C2" s="266"/>
      <c r="D2" s="266"/>
      <c r="E2" s="266"/>
      <c r="F2" s="266"/>
      <c r="G2" s="266"/>
      <c r="H2" s="266"/>
      <c r="I2" s="266"/>
      <c r="J2" s="265"/>
      <c r="K2" s="265"/>
      <c r="L2" s="265"/>
      <c r="M2" s="265"/>
      <c r="N2" s="265"/>
      <c r="O2" s="265"/>
      <c r="P2" s="265"/>
    </row>
    <row r="3" spans="1:16" ht="18.75" customHeight="1">
      <c r="A3" s="267" t="s">
        <v>133</v>
      </c>
      <c r="B3" s="267"/>
      <c r="C3" s="267"/>
      <c r="D3" s="267"/>
      <c r="E3" s="267"/>
      <c r="F3" s="267"/>
      <c r="G3" s="267"/>
      <c r="H3" s="267"/>
      <c r="I3" s="267"/>
      <c r="J3" s="265"/>
      <c r="K3" s="265"/>
      <c r="L3" s="265"/>
      <c r="M3" s="265"/>
      <c r="N3" s="265"/>
      <c r="O3" s="265"/>
      <c r="P3" s="265"/>
    </row>
    <row r="4" spans="1:16" ht="9.75" customHeight="1" thickBot="1">
      <c r="A4" s="271" t="s">
        <v>143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</row>
    <row r="5" spans="1:16" s="4" customFormat="1" ht="12" customHeight="1" thickBot="1">
      <c r="A5" s="156"/>
      <c r="B5" s="157"/>
      <c r="C5" s="262"/>
      <c r="D5" s="262"/>
      <c r="E5" s="262"/>
      <c r="F5" s="262" t="s">
        <v>141</v>
      </c>
      <c r="G5" s="262"/>
      <c r="H5" s="262"/>
      <c r="I5" s="263"/>
      <c r="M5" s="262" t="s">
        <v>142</v>
      </c>
      <c r="N5" s="262"/>
      <c r="O5" s="262"/>
      <c r="P5" s="263"/>
    </row>
    <row r="6" spans="1:16" ht="48" customHeight="1" thickBot="1">
      <c r="A6" s="158" t="s">
        <v>0</v>
      </c>
      <c r="B6" s="6" t="s">
        <v>1</v>
      </c>
      <c r="C6" s="7" t="s">
        <v>2</v>
      </c>
      <c r="D6" s="8" t="s">
        <v>3</v>
      </c>
      <c r="E6" s="9" t="s">
        <v>4</v>
      </c>
      <c r="F6" s="7" t="s">
        <v>5</v>
      </c>
      <c r="G6" s="8" t="s">
        <v>3</v>
      </c>
      <c r="H6" s="8" t="s">
        <v>6</v>
      </c>
      <c r="I6" s="159" t="s">
        <v>4</v>
      </c>
      <c r="M6" s="7" t="s">
        <v>5</v>
      </c>
      <c r="N6" s="8" t="s">
        <v>3</v>
      </c>
      <c r="O6" s="8" t="s">
        <v>6</v>
      </c>
      <c r="P6" s="159" t="s">
        <v>4</v>
      </c>
    </row>
    <row r="7" spans="1:16" s="14" customFormat="1" ht="10.5" customHeight="1" thickBot="1">
      <c r="A7" s="185">
        <v>1</v>
      </c>
      <c r="B7" s="54">
        <v>2</v>
      </c>
      <c r="C7" s="12"/>
      <c r="D7" s="12"/>
      <c r="E7" s="13"/>
      <c r="F7" s="55">
        <v>4</v>
      </c>
      <c r="G7" s="55"/>
      <c r="H7" s="55">
        <v>5</v>
      </c>
      <c r="I7" s="161">
        <v>6</v>
      </c>
      <c r="M7" s="55">
        <v>4</v>
      </c>
      <c r="N7" s="55"/>
      <c r="O7" s="55">
        <v>5</v>
      </c>
      <c r="P7" s="161">
        <v>6</v>
      </c>
    </row>
    <row r="8" spans="1:16" s="19" customFormat="1" ht="12" customHeight="1">
      <c r="A8" s="186" t="s">
        <v>7</v>
      </c>
      <c r="B8" s="56" t="s">
        <v>8</v>
      </c>
      <c r="C8" s="17"/>
      <c r="D8" s="17"/>
      <c r="E8" s="17"/>
      <c r="F8" s="57"/>
      <c r="G8" s="58"/>
      <c r="H8" s="58"/>
      <c r="I8" s="163"/>
      <c r="M8" s="57"/>
      <c r="N8" s="58"/>
      <c r="O8" s="58"/>
      <c r="P8" s="163"/>
    </row>
    <row r="9" spans="1:16" ht="9" customHeight="1">
      <c r="A9" s="187">
        <v>1</v>
      </c>
      <c r="B9" s="59" t="s">
        <v>9</v>
      </c>
      <c r="C9" s="22"/>
      <c r="D9" s="23"/>
      <c r="E9" s="26"/>
      <c r="F9" s="60">
        <v>0</v>
      </c>
      <c r="G9" s="61">
        <f>+'5A bev műk'!D16</f>
        <v>4311</v>
      </c>
      <c r="H9" s="61"/>
      <c r="I9" s="165">
        <f aca="true" t="shared" si="0" ref="I9:I40">SUM(F9:H9)</f>
        <v>4311</v>
      </c>
      <c r="L9" s="25">
        <f aca="true" t="shared" si="1" ref="L9:L40">+H9-D9</f>
        <v>0</v>
      </c>
      <c r="M9" s="60">
        <v>0</v>
      </c>
      <c r="N9" s="61">
        <f>+'5A bev műk'!O16</f>
        <v>0</v>
      </c>
      <c r="O9" s="61"/>
      <c r="P9" s="165">
        <f aca="true" t="shared" si="2" ref="P9:P54">SUM(M9:O9)</f>
        <v>0</v>
      </c>
    </row>
    <row r="10" spans="1:16" ht="9" customHeight="1">
      <c r="A10" s="187">
        <v>2</v>
      </c>
      <c r="B10" s="59" t="s">
        <v>10</v>
      </c>
      <c r="C10" s="22"/>
      <c r="D10" s="23"/>
      <c r="E10" s="26"/>
      <c r="F10" s="60">
        <f>+'[1]3 bev2011'!$H$74/1.27</f>
        <v>17073.94488188976</v>
      </c>
      <c r="G10" s="61"/>
      <c r="H10" s="61">
        <f>+'5A bev műk'!E9+'5A bev műk'!E15/1.27+'5A bev műk'!E19/1.27+'5A bev műk'!E8+'5A bev műk'!E11+'5A bev műk'!E12+'5A bev műk'!E13+'5A bev műk'!E10</f>
        <v>25661.181102362207</v>
      </c>
      <c r="I10" s="165">
        <f t="shared" si="0"/>
        <v>42735.125984251965</v>
      </c>
      <c r="L10" s="25">
        <f t="shared" si="1"/>
        <v>25661.181102362207</v>
      </c>
      <c r="M10" s="60">
        <f>SUM('5A bev műk'!G7)</f>
        <v>12501</v>
      </c>
      <c r="N10" s="69">
        <f>SUM('5A bev műk'!H7)</f>
        <v>3000</v>
      </c>
      <c r="O10" s="242">
        <f>SUM('5A bev műk'!I7)</f>
        <v>48638</v>
      </c>
      <c r="P10" s="165">
        <f t="shared" si="2"/>
        <v>64139</v>
      </c>
    </row>
    <row r="11" spans="1:16" ht="9" customHeight="1">
      <c r="A11" s="187">
        <v>3</v>
      </c>
      <c r="B11" s="59" t="s">
        <v>11</v>
      </c>
      <c r="C11" s="22"/>
      <c r="D11" s="23"/>
      <c r="E11" s="26"/>
      <c r="F11" s="60">
        <f>+F10*0.27</f>
        <v>4609.965118110236</v>
      </c>
      <c r="G11" s="61"/>
      <c r="H11" s="61">
        <f>149+1592+1</f>
        <v>1742</v>
      </c>
      <c r="I11" s="165">
        <f t="shared" si="0"/>
        <v>6351.965118110236</v>
      </c>
      <c r="L11" s="25">
        <f t="shared" si="1"/>
        <v>1742</v>
      </c>
      <c r="M11" s="60"/>
      <c r="N11" s="61"/>
      <c r="O11" s="61"/>
      <c r="P11" s="165">
        <f t="shared" si="2"/>
        <v>0</v>
      </c>
    </row>
    <row r="12" spans="1:16" ht="9" customHeight="1">
      <c r="A12" s="187">
        <v>4</v>
      </c>
      <c r="B12" s="59" t="s">
        <v>12</v>
      </c>
      <c r="C12" s="22"/>
      <c r="D12" s="23"/>
      <c r="E12" s="26"/>
      <c r="F12" s="60">
        <v>0</v>
      </c>
      <c r="G12" s="61"/>
      <c r="H12" s="61">
        <f>+'5A bev műk'!E25</f>
        <v>5500</v>
      </c>
      <c r="I12" s="165">
        <f t="shared" si="0"/>
        <v>5500</v>
      </c>
      <c r="L12" s="25">
        <f t="shared" si="1"/>
        <v>5500</v>
      </c>
      <c r="M12" s="60">
        <v>0</v>
      </c>
      <c r="N12" s="61"/>
      <c r="O12" s="61">
        <f>+'5A bev műk'!J25</f>
        <v>4000</v>
      </c>
      <c r="P12" s="165">
        <f t="shared" si="2"/>
        <v>4000</v>
      </c>
    </row>
    <row r="13" spans="1:16" ht="9" customHeight="1">
      <c r="A13" s="187">
        <v>5</v>
      </c>
      <c r="B13" s="59" t="s">
        <v>13</v>
      </c>
      <c r="C13" s="22"/>
      <c r="D13" s="23"/>
      <c r="E13" s="26"/>
      <c r="F13" s="60">
        <f>+'[2]3 bev2011'!$I$95</f>
        <v>0</v>
      </c>
      <c r="G13" s="61"/>
      <c r="H13" s="61">
        <v>0</v>
      </c>
      <c r="I13" s="165">
        <f t="shared" si="0"/>
        <v>0</v>
      </c>
      <c r="L13" s="25">
        <f t="shared" si="1"/>
        <v>0</v>
      </c>
      <c r="M13" s="60">
        <f>+'[2]3 bev2011'!$I$95</f>
        <v>0</v>
      </c>
      <c r="N13" s="61"/>
      <c r="O13" s="61">
        <v>0</v>
      </c>
      <c r="P13" s="165">
        <f t="shared" si="2"/>
        <v>0</v>
      </c>
    </row>
    <row r="14" spans="1:16" s="19" customFormat="1" ht="9" customHeight="1">
      <c r="A14" s="186">
        <v>6</v>
      </c>
      <c r="B14" s="62" t="s">
        <v>14</v>
      </c>
      <c r="C14" s="26"/>
      <c r="D14" s="27"/>
      <c r="E14" s="26"/>
      <c r="F14" s="63">
        <f>SUM(F9:F13)</f>
        <v>21683.909999999996</v>
      </c>
      <c r="G14" s="64">
        <f>SUM(G9:G13)</f>
        <v>4311</v>
      </c>
      <c r="H14" s="64">
        <f>SUM(H9:H13)</f>
        <v>32903.18110236221</v>
      </c>
      <c r="I14" s="165">
        <f t="shared" si="0"/>
        <v>58898.0911023622</v>
      </c>
      <c r="L14" s="25">
        <f t="shared" si="1"/>
        <v>32903.18110236221</v>
      </c>
      <c r="M14" s="63">
        <f>SUM(M9:M13)</f>
        <v>12501</v>
      </c>
      <c r="N14" s="64">
        <f>SUM(N9:N13)</f>
        <v>3000</v>
      </c>
      <c r="O14" s="64">
        <f>SUM(O9:O13)</f>
        <v>52638</v>
      </c>
      <c r="P14" s="165">
        <f t="shared" si="2"/>
        <v>68139</v>
      </c>
    </row>
    <row r="15" spans="1:16" ht="9" customHeight="1">
      <c r="A15" s="187">
        <v>7</v>
      </c>
      <c r="B15" s="59" t="s">
        <v>15</v>
      </c>
      <c r="C15" s="28"/>
      <c r="D15" s="29"/>
      <c r="E15" s="26"/>
      <c r="F15" s="65">
        <v>0</v>
      </c>
      <c r="G15" s="66"/>
      <c r="H15" s="66">
        <f>+'5A bev műk'!F26</f>
        <v>104800</v>
      </c>
      <c r="I15" s="165">
        <f t="shared" si="0"/>
        <v>104800</v>
      </c>
      <c r="L15" s="25">
        <f t="shared" si="1"/>
        <v>104800</v>
      </c>
      <c r="M15" s="65">
        <v>0</v>
      </c>
      <c r="N15" s="66"/>
      <c r="O15" s="66">
        <f>+'5A bev műk'!J26-12880</f>
        <v>138926</v>
      </c>
      <c r="P15" s="165">
        <f t="shared" si="2"/>
        <v>138926</v>
      </c>
    </row>
    <row r="16" spans="1:16" ht="9" customHeight="1">
      <c r="A16" s="187" t="s">
        <v>16</v>
      </c>
      <c r="B16" s="59" t="s">
        <v>78</v>
      </c>
      <c r="C16" s="28"/>
      <c r="D16" s="29"/>
      <c r="E16" s="26"/>
      <c r="F16" s="65">
        <v>0</v>
      </c>
      <c r="G16" s="66"/>
      <c r="H16" s="66">
        <f>+'5A bev műk'!F32</f>
        <v>49515.456999999995</v>
      </c>
      <c r="I16" s="165">
        <f t="shared" si="0"/>
        <v>49515.456999999995</v>
      </c>
      <c r="L16" s="25">
        <f t="shared" si="1"/>
        <v>49515.456999999995</v>
      </c>
      <c r="M16" s="65">
        <v>0</v>
      </c>
      <c r="N16" s="66"/>
      <c r="O16" s="66">
        <v>0</v>
      </c>
      <c r="P16" s="165">
        <f t="shared" si="2"/>
        <v>0</v>
      </c>
    </row>
    <row r="17" spans="1:16" ht="9" customHeight="1">
      <c r="A17" s="187" t="s">
        <v>18</v>
      </c>
      <c r="B17" s="59" t="s">
        <v>79</v>
      </c>
      <c r="C17" s="28"/>
      <c r="D17" s="29"/>
      <c r="E17" s="26"/>
      <c r="F17" s="65">
        <v>0</v>
      </c>
      <c r="G17" s="66"/>
      <c r="H17" s="66">
        <f>+'5A bev műk'!F35</f>
        <v>25000</v>
      </c>
      <c r="I17" s="165">
        <f t="shared" si="0"/>
        <v>25000</v>
      </c>
      <c r="L17" s="25">
        <f t="shared" si="1"/>
        <v>25000</v>
      </c>
      <c r="M17" s="65">
        <v>0</v>
      </c>
      <c r="N17" s="66"/>
      <c r="O17" s="66">
        <f>+'5A bev műk'!J35</f>
        <v>10000</v>
      </c>
      <c r="P17" s="165">
        <f t="shared" si="2"/>
        <v>10000</v>
      </c>
    </row>
    <row r="18" spans="1:16" ht="9" customHeight="1">
      <c r="A18" s="187">
        <v>9</v>
      </c>
      <c r="B18" s="59" t="s">
        <v>20</v>
      </c>
      <c r="C18" s="28"/>
      <c r="D18" s="29"/>
      <c r="E18" s="26"/>
      <c r="F18" s="65">
        <v>0</v>
      </c>
      <c r="G18" s="66">
        <f>+'5A bev műk'!D36</f>
        <v>1151</v>
      </c>
      <c r="H18" s="66">
        <f>+'5A bev műk'!E36</f>
        <v>10</v>
      </c>
      <c r="I18" s="165">
        <f t="shared" si="0"/>
        <v>1161</v>
      </c>
      <c r="L18" s="25">
        <f t="shared" si="1"/>
        <v>10</v>
      </c>
      <c r="M18" s="65">
        <v>0</v>
      </c>
      <c r="N18" s="66">
        <f>+'5A bev műk'!O36</f>
        <v>0</v>
      </c>
      <c r="O18" s="66">
        <f>+'5A bev műk'!J36</f>
        <v>0</v>
      </c>
      <c r="P18" s="165">
        <f t="shared" si="2"/>
        <v>0</v>
      </c>
    </row>
    <row r="19" spans="1:16" s="19" customFormat="1" ht="9" customHeight="1">
      <c r="A19" s="186">
        <v>10</v>
      </c>
      <c r="B19" s="62" t="s">
        <v>21</v>
      </c>
      <c r="C19" s="26"/>
      <c r="D19" s="27"/>
      <c r="E19" s="26"/>
      <c r="F19" s="63">
        <f>SUM(F15:F18)</f>
        <v>0</v>
      </c>
      <c r="G19" s="64">
        <f>SUM(G15:G18)</f>
        <v>1151</v>
      </c>
      <c r="H19" s="64">
        <f>SUM(H15:H18)</f>
        <v>179325.457</v>
      </c>
      <c r="I19" s="165">
        <f t="shared" si="0"/>
        <v>180476.457</v>
      </c>
      <c r="L19" s="25">
        <f t="shared" si="1"/>
        <v>179325.457</v>
      </c>
      <c r="M19" s="63">
        <f>SUM(M15:M18)</f>
        <v>0</v>
      </c>
      <c r="N19" s="64">
        <f>SUM(N15:N18)</f>
        <v>0</v>
      </c>
      <c r="O19" s="64">
        <f>SUM(O15:O18)</f>
        <v>148926</v>
      </c>
      <c r="P19" s="165">
        <f t="shared" si="2"/>
        <v>148926</v>
      </c>
    </row>
    <row r="20" spans="1:16" ht="9" customHeight="1">
      <c r="A20" s="188">
        <v>11</v>
      </c>
      <c r="B20" s="67" t="s">
        <v>22</v>
      </c>
      <c r="C20" s="22"/>
      <c r="D20" s="23"/>
      <c r="E20" s="26"/>
      <c r="F20" s="60">
        <v>0</v>
      </c>
      <c r="G20" s="61"/>
      <c r="H20" s="61"/>
      <c r="I20" s="165">
        <f t="shared" si="0"/>
        <v>0</v>
      </c>
      <c r="L20" s="25">
        <f t="shared" si="1"/>
        <v>0</v>
      </c>
      <c r="M20" s="60">
        <v>0</v>
      </c>
      <c r="N20" s="61"/>
      <c r="O20" s="61"/>
      <c r="P20" s="165">
        <f t="shared" si="2"/>
        <v>0</v>
      </c>
    </row>
    <row r="21" spans="1:16" ht="9" customHeight="1">
      <c r="A21" s="188">
        <v>12</v>
      </c>
      <c r="B21" s="67" t="s">
        <v>23</v>
      </c>
      <c r="C21" s="22"/>
      <c r="D21" s="23"/>
      <c r="E21" s="26"/>
      <c r="F21" s="60">
        <v>0</v>
      </c>
      <c r="G21" s="61"/>
      <c r="H21" s="61"/>
      <c r="I21" s="165">
        <f t="shared" si="0"/>
        <v>0</v>
      </c>
      <c r="L21" s="25">
        <f t="shared" si="1"/>
        <v>0</v>
      </c>
      <c r="M21" s="60">
        <v>0</v>
      </c>
      <c r="N21" s="61"/>
      <c r="O21" s="61"/>
      <c r="P21" s="165">
        <f t="shared" si="2"/>
        <v>0</v>
      </c>
    </row>
    <row r="22" spans="1:16" ht="9" customHeight="1">
      <c r="A22" s="186">
        <v>13</v>
      </c>
      <c r="B22" s="62" t="s">
        <v>24</v>
      </c>
      <c r="C22" s="26"/>
      <c r="D22" s="27"/>
      <c r="E22" s="26"/>
      <c r="F22" s="63">
        <f>SUM(F20:F21)</f>
        <v>0</v>
      </c>
      <c r="G22" s="64">
        <f>SUM(G20:G21)</f>
        <v>0</v>
      </c>
      <c r="H22" s="64">
        <f>SUM(H20:H21)</f>
        <v>0</v>
      </c>
      <c r="I22" s="165">
        <f t="shared" si="0"/>
        <v>0</v>
      </c>
      <c r="L22" s="25">
        <f t="shared" si="1"/>
        <v>0</v>
      </c>
      <c r="M22" s="63">
        <f>SUM(M20:M21)</f>
        <v>0</v>
      </c>
      <c r="N22" s="64">
        <f>SUM(N20:N21)</f>
        <v>0</v>
      </c>
      <c r="O22" s="64">
        <f>SUM(O20:O21)</f>
        <v>0</v>
      </c>
      <c r="P22" s="165">
        <f t="shared" si="2"/>
        <v>0</v>
      </c>
    </row>
    <row r="23" spans="1:16" ht="9" customHeight="1">
      <c r="A23" s="187">
        <v>14</v>
      </c>
      <c r="B23" s="59" t="s">
        <v>25</v>
      </c>
      <c r="C23" s="22"/>
      <c r="D23" s="23"/>
      <c r="E23" s="26"/>
      <c r="F23" s="60">
        <v>0</v>
      </c>
      <c r="G23" s="61"/>
      <c r="H23" s="61"/>
      <c r="I23" s="165">
        <f t="shared" si="0"/>
        <v>0</v>
      </c>
      <c r="L23" s="25">
        <f t="shared" si="1"/>
        <v>0</v>
      </c>
      <c r="M23" s="60">
        <v>0</v>
      </c>
      <c r="N23" s="61"/>
      <c r="O23" s="61"/>
      <c r="P23" s="165">
        <f t="shared" si="2"/>
        <v>0</v>
      </c>
    </row>
    <row r="24" spans="1:16" ht="9" customHeight="1">
      <c r="A24" s="187">
        <v>15</v>
      </c>
      <c r="B24" s="59" t="s">
        <v>26</v>
      </c>
      <c r="C24" s="22"/>
      <c r="D24" s="23"/>
      <c r="E24" s="26"/>
      <c r="F24" s="60">
        <v>0</v>
      </c>
      <c r="G24" s="61"/>
      <c r="H24" s="61">
        <v>0</v>
      </c>
      <c r="I24" s="165">
        <f t="shared" si="0"/>
        <v>0</v>
      </c>
      <c r="L24" s="25">
        <f t="shared" si="1"/>
        <v>0</v>
      </c>
      <c r="M24" s="60">
        <v>0</v>
      </c>
      <c r="N24" s="61"/>
      <c r="O24" s="61">
        <v>0</v>
      </c>
      <c r="P24" s="165">
        <f t="shared" si="2"/>
        <v>0</v>
      </c>
    </row>
    <row r="25" spans="1:16" ht="9" customHeight="1">
      <c r="A25" s="187">
        <v>16</v>
      </c>
      <c r="B25" s="59" t="s">
        <v>27</v>
      </c>
      <c r="C25" s="22"/>
      <c r="D25" s="23"/>
      <c r="E25" s="26"/>
      <c r="F25" s="60">
        <v>0</v>
      </c>
      <c r="G25" s="61"/>
      <c r="H25" s="61">
        <v>0</v>
      </c>
      <c r="I25" s="165">
        <f t="shared" si="0"/>
        <v>0</v>
      </c>
      <c r="L25" s="25">
        <f t="shared" si="1"/>
        <v>0</v>
      </c>
      <c r="M25" s="60">
        <v>0</v>
      </c>
      <c r="N25" s="61"/>
      <c r="O25" s="61">
        <v>0</v>
      </c>
      <c r="P25" s="165">
        <f t="shared" si="2"/>
        <v>0</v>
      </c>
    </row>
    <row r="26" spans="1:16" ht="9" customHeight="1">
      <c r="A26" s="187">
        <v>17</v>
      </c>
      <c r="B26" s="59" t="s">
        <v>28</v>
      </c>
      <c r="C26" s="22"/>
      <c r="D26" s="23"/>
      <c r="E26" s="26"/>
      <c r="F26" s="60">
        <v>0</v>
      </c>
      <c r="G26" s="61"/>
      <c r="H26" s="61">
        <v>0</v>
      </c>
      <c r="I26" s="165">
        <f t="shared" si="0"/>
        <v>0</v>
      </c>
      <c r="L26" s="25">
        <f t="shared" si="1"/>
        <v>0</v>
      </c>
      <c r="M26" s="60">
        <v>0</v>
      </c>
      <c r="N26" s="61"/>
      <c r="O26" s="61">
        <v>0</v>
      </c>
      <c r="P26" s="165">
        <f t="shared" si="2"/>
        <v>0</v>
      </c>
    </row>
    <row r="27" spans="1:16" s="19" customFormat="1" ht="9" customHeight="1">
      <c r="A27" s="189">
        <v>18</v>
      </c>
      <c r="B27" s="62" t="s">
        <v>29</v>
      </c>
      <c r="C27" s="26"/>
      <c r="D27" s="27"/>
      <c r="E27" s="26"/>
      <c r="F27" s="63">
        <f>SUM(F20:F26)</f>
        <v>0</v>
      </c>
      <c r="G27" s="64">
        <f>SUM(G23:G26)</f>
        <v>0</v>
      </c>
      <c r="H27" s="64">
        <f>SUM(H23:H26)</f>
        <v>0</v>
      </c>
      <c r="I27" s="165">
        <f t="shared" si="0"/>
        <v>0</v>
      </c>
      <c r="L27" s="25">
        <f t="shared" si="1"/>
        <v>0</v>
      </c>
      <c r="M27" s="63">
        <f>SUM(M20:M26)</f>
        <v>0</v>
      </c>
      <c r="N27" s="64">
        <f>SUM(N23:N26)</f>
        <v>0</v>
      </c>
      <c r="O27" s="64">
        <f>SUM(O23:O26)</f>
        <v>0</v>
      </c>
      <c r="P27" s="165">
        <f t="shared" si="2"/>
        <v>0</v>
      </c>
    </row>
    <row r="28" spans="1:16" ht="9" customHeight="1">
      <c r="A28" s="187">
        <v>19</v>
      </c>
      <c r="B28" s="59" t="s">
        <v>30</v>
      </c>
      <c r="C28" s="28"/>
      <c r="D28" s="29"/>
      <c r="E28" s="26"/>
      <c r="F28" s="65">
        <v>0</v>
      </c>
      <c r="G28" s="66"/>
      <c r="H28" s="66">
        <f>+'5A bev műk'!F44</f>
        <v>14614</v>
      </c>
      <c r="I28" s="165">
        <f t="shared" si="0"/>
        <v>14614</v>
      </c>
      <c r="J28" s="25">
        <f>+I28+I29</f>
        <v>97588</v>
      </c>
      <c r="L28" s="25">
        <f t="shared" si="1"/>
        <v>14614</v>
      </c>
      <c r="M28" s="65">
        <v>0</v>
      </c>
      <c r="N28" s="66"/>
      <c r="O28" s="66">
        <f>SUM('5A bev műk'!J49+'5A bev műk'!J51)</f>
        <v>6271</v>
      </c>
      <c r="P28" s="165">
        <f t="shared" si="2"/>
        <v>6271</v>
      </c>
    </row>
    <row r="29" spans="1:16" ht="9" customHeight="1">
      <c r="A29" s="187">
        <v>20</v>
      </c>
      <c r="B29" s="59" t="s">
        <v>31</v>
      </c>
      <c r="C29" s="28"/>
      <c r="D29" s="29"/>
      <c r="E29" s="26"/>
      <c r="F29" s="65">
        <v>0</v>
      </c>
      <c r="G29" s="66"/>
      <c r="H29" s="66">
        <f>+'5A bev műk'!F45</f>
        <v>82974</v>
      </c>
      <c r="I29" s="165">
        <f t="shared" si="0"/>
        <v>82974</v>
      </c>
      <c r="L29" s="25">
        <f t="shared" si="1"/>
        <v>82974</v>
      </c>
      <c r="M29" s="65">
        <v>0</v>
      </c>
      <c r="N29" s="66"/>
      <c r="O29" s="66">
        <f>SUM('5A bev műk'!J50)</f>
        <v>51376</v>
      </c>
      <c r="P29" s="165">
        <f t="shared" si="2"/>
        <v>51376</v>
      </c>
    </row>
    <row r="30" spans="1:16" ht="9" customHeight="1">
      <c r="A30" s="187">
        <v>21</v>
      </c>
      <c r="B30" s="59" t="s">
        <v>32</v>
      </c>
      <c r="C30" s="28"/>
      <c r="D30" s="29"/>
      <c r="E30" s="26"/>
      <c r="F30" s="65">
        <v>0</v>
      </c>
      <c r="G30" s="66"/>
      <c r="H30" s="66"/>
      <c r="I30" s="165">
        <f t="shared" si="0"/>
        <v>0</v>
      </c>
      <c r="L30" s="25">
        <f t="shared" si="1"/>
        <v>0</v>
      </c>
      <c r="M30" s="65">
        <v>0</v>
      </c>
      <c r="N30" s="66"/>
      <c r="O30" s="66">
        <f>SUM('5A bev műk'!J62+'5A bev műk'!J63)</f>
        <v>340</v>
      </c>
      <c r="P30" s="165">
        <f t="shared" si="2"/>
        <v>340</v>
      </c>
    </row>
    <row r="31" spans="1:16" ht="9" customHeight="1">
      <c r="A31" s="187">
        <v>22</v>
      </c>
      <c r="B31" s="59" t="s">
        <v>160</v>
      </c>
      <c r="C31" s="28"/>
      <c r="D31" s="29"/>
      <c r="E31" s="26"/>
      <c r="F31" s="65">
        <v>0</v>
      </c>
      <c r="G31" s="66"/>
      <c r="H31" s="66">
        <v>0</v>
      </c>
      <c r="I31" s="165">
        <f t="shared" si="0"/>
        <v>0</v>
      </c>
      <c r="L31" s="25">
        <f t="shared" si="1"/>
        <v>0</v>
      </c>
      <c r="M31" s="65">
        <v>0</v>
      </c>
      <c r="N31" s="66"/>
      <c r="O31" s="66">
        <f>SUM('5A bev műk'!K59+'5A bev műk'!K60)</f>
        <v>34061</v>
      </c>
      <c r="P31" s="165">
        <f t="shared" si="2"/>
        <v>34061</v>
      </c>
    </row>
    <row r="32" spans="1:16" ht="9" customHeight="1">
      <c r="A32" s="187">
        <v>23</v>
      </c>
      <c r="B32" s="59" t="s">
        <v>34</v>
      </c>
      <c r="C32" s="28"/>
      <c r="D32" s="29"/>
      <c r="E32" s="26"/>
      <c r="F32" s="65">
        <v>0</v>
      </c>
      <c r="G32" s="66"/>
      <c r="H32" s="66">
        <f>+'5A bev műk'!F46</f>
        <v>7174</v>
      </c>
      <c r="I32" s="165">
        <f t="shared" si="0"/>
        <v>7174</v>
      </c>
      <c r="L32" s="25">
        <f t="shared" si="1"/>
        <v>7174</v>
      </c>
      <c r="M32" s="65">
        <v>0</v>
      </c>
      <c r="N32" s="66"/>
      <c r="O32" s="66">
        <f>+'5A bev műk'!Q46</f>
        <v>0</v>
      </c>
      <c r="P32" s="165">
        <f t="shared" si="2"/>
        <v>0</v>
      </c>
    </row>
    <row r="33" spans="1:16" ht="9" customHeight="1">
      <c r="A33" s="187">
        <v>24</v>
      </c>
      <c r="B33" s="59" t="s">
        <v>166</v>
      </c>
      <c r="C33" s="28"/>
      <c r="D33" s="29"/>
      <c r="E33" s="26"/>
      <c r="F33" s="65">
        <v>0</v>
      </c>
      <c r="G33" s="66"/>
      <c r="H33" s="66"/>
      <c r="I33" s="165">
        <f t="shared" si="0"/>
        <v>0</v>
      </c>
      <c r="L33" s="25">
        <f t="shared" si="1"/>
        <v>0</v>
      </c>
      <c r="M33" s="65">
        <v>0</v>
      </c>
      <c r="N33" s="66"/>
      <c r="O33" s="66">
        <f>SUM('5A bev műk'!J61)</f>
        <v>3993</v>
      </c>
      <c r="P33" s="165">
        <f t="shared" si="2"/>
        <v>3993</v>
      </c>
    </row>
    <row r="34" spans="1:16" ht="9" customHeight="1">
      <c r="A34" s="187">
        <v>25</v>
      </c>
      <c r="B34" s="59" t="s">
        <v>35</v>
      </c>
      <c r="C34" s="28"/>
      <c r="D34" s="29"/>
      <c r="E34" s="26"/>
      <c r="F34" s="65">
        <v>0</v>
      </c>
      <c r="G34" s="66"/>
      <c r="H34" s="66"/>
      <c r="I34" s="165">
        <f t="shared" si="0"/>
        <v>0</v>
      </c>
      <c r="L34" s="25">
        <f t="shared" si="1"/>
        <v>0</v>
      </c>
      <c r="M34" s="65">
        <v>0</v>
      </c>
      <c r="N34" s="66"/>
      <c r="O34" s="66"/>
      <c r="P34" s="165">
        <f t="shared" si="2"/>
        <v>0</v>
      </c>
    </row>
    <row r="35" spans="1:16" ht="9" customHeight="1">
      <c r="A35" s="187">
        <v>26</v>
      </c>
      <c r="B35" s="59" t="s">
        <v>36</v>
      </c>
      <c r="C35" s="22"/>
      <c r="D35" s="23"/>
      <c r="E35" s="26"/>
      <c r="F35" s="60">
        <v>0</v>
      </c>
      <c r="G35" s="61"/>
      <c r="H35" s="61">
        <v>0</v>
      </c>
      <c r="I35" s="165">
        <f t="shared" si="0"/>
        <v>0</v>
      </c>
      <c r="L35" s="25">
        <f t="shared" si="1"/>
        <v>0</v>
      </c>
      <c r="M35" s="60">
        <v>0</v>
      </c>
      <c r="N35" s="61"/>
      <c r="O35" s="61">
        <v>0</v>
      </c>
      <c r="P35" s="165">
        <f t="shared" si="2"/>
        <v>0</v>
      </c>
    </row>
    <row r="36" spans="1:16" ht="9" customHeight="1">
      <c r="A36" s="187">
        <v>27</v>
      </c>
      <c r="B36" s="59" t="s">
        <v>37</v>
      </c>
      <c r="C36" s="22"/>
      <c r="D36" s="23"/>
      <c r="E36" s="26"/>
      <c r="F36" s="60">
        <v>0</v>
      </c>
      <c r="G36" s="61"/>
      <c r="H36" s="61">
        <v>0</v>
      </c>
      <c r="I36" s="165">
        <f t="shared" si="0"/>
        <v>0</v>
      </c>
      <c r="L36" s="25">
        <f t="shared" si="1"/>
        <v>0</v>
      </c>
      <c r="M36" s="60">
        <v>0</v>
      </c>
      <c r="N36" s="61"/>
      <c r="O36" s="61">
        <v>0</v>
      </c>
      <c r="P36" s="165">
        <f t="shared" si="2"/>
        <v>0</v>
      </c>
    </row>
    <row r="37" spans="1:16" ht="9" customHeight="1">
      <c r="A37" s="187">
        <v>28</v>
      </c>
      <c r="B37" s="59" t="s">
        <v>38</v>
      </c>
      <c r="C37" s="22"/>
      <c r="D37" s="23"/>
      <c r="E37" s="26"/>
      <c r="F37" s="60">
        <v>0</v>
      </c>
      <c r="G37" s="61"/>
      <c r="H37" s="61">
        <v>0</v>
      </c>
      <c r="I37" s="165">
        <f t="shared" si="0"/>
        <v>0</v>
      </c>
      <c r="L37" s="25">
        <f t="shared" si="1"/>
        <v>0</v>
      </c>
      <c r="M37" s="60">
        <v>0</v>
      </c>
      <c r="N37" s="61"/>
      <c r="O37" s="61">
        <v>0</v>
      </c>
      <c r="P37" s="165">
        <f t="shared" si="2"/>
        <v>0</v>
      </c>
    </row>
    <row r="38" spans="1:16" s="14" customFormat="1" ht="9" customHeight="1">
      <c r="A38" s="189">
        <v>29</v>
      </c>
      <c r="B38" s="68" t="s">
        <v>39</v>
      </c>
      <c r="C38" s="26"/>
      <c r="D38" s="27"/>
      <c r="E38" s="26"/>
      <c r="F38" s="63">
        <f>SUM(F28:F37)</f>
        <v>0</v>
      </c>
      <c r="G38" s="64">
        <f>SUM(G28:G37)</f>
        <v>0</v>
      </c>
      <c r="H38" s="64">
        <f>SUM(H28:H37)</f>
        <v>104762</v>
      </c>
      <c r="I38" s="165">
        <f t="shared" si="0"/>
        <v>104762</v>
      </c>
      <c r="L38" s="25">
        <f t="shared" si="1"/>
        <v>104762</v>
      </c>
      <c r="M38" s="63">
        <f>SUM(M28:M37)</f>
        <v>0</v>
      </c>
      <c r="N38" s="64">
        <f>SUM(N28:N37)</f>
        <v>0</v>
      </c>
      <c r="O38" s="64">
        <f>SUM(O28:O37)</f>
        <v>96041</v>
      </c>
      <c r="P38" s="165">
        <f t="shared" si="2"/>
        <v>96041</v>
      </c>
    </row>
    <row r="39" spans="1:16" ht="12" customHeight="1">
      <c r="A39" s="187">
        <v>30</v>
      </c>
      <c r="B39" s="59" t="s">
        <v>40</v>
      </c>
      <c r="C39" s="28"/>
      <c r="D39" s="29"/>
      <c r="E39" s="26"/>
      <c r="F39" s="65">
        <v>0</v>
      </c>
      <c r="G39" s="66"/>
      <c r="H39" s="66">
        <f>+'5A bev műk'!F68+'5A bev műk'!F69</f>
        <v>5472</v>
      </c>
      <c r="I39" s="165">
        <f t="shared" si="0"/>
        <v>5472</v>
      </c>
      <c r="L39" s="25">
        <f t="shared" si="1"/>
        <v>5472</v>
      </c>
      <c r="M39" s="65">
        <v>0</v>
      </c>
      <c r="N39" s="66"/>
      <c r="O39" s="66">
        <f>+'5A bev műk'!J68+'5A bev műk'!J69</f>
        <v>6084</v>
      </c>
      <c r="P39" s="165">
        <f t="shared" si="2"/>
        <v>6084</v>
      </c>
    </row>
    <row r="40" spans="1:16" ht="9" customHeight="1">
      <c r="A40" s="187">
        <v>31</v>
      </c>
      <c r="B40" s="59" t="s">
        <v>41</v>
      </c>
      <c r="C40" s="28"/>
      <c r="D40" s="29"/>
      <c r="E40" s="26"/>
      <c r="F40" s="65">
        <v>0</v>
      </c>
      <c r="G40" s="66"/>
      <c r="H40" s="66"/>
      <c r="I40" s="165">
        <f t="shared" si="0"/>
        <v>0</v>
      </c>
      <c r="L40" s="25">
        <f t="shared" si="1"/>
        <v>0</v>
      </c>
      <c r="M40" s="65">
        <v>0</v>
      </c>
      <c r="N40" s="66"/>
      <c r="O40" s="66"/>
      <c r="P40" s="165">
        <f t="shared" si="2"/>
        <v>0</v>
      </c>
    </row>
    <row r="41" spans="1:16" ht="9" customHeight="1">
      <c r="A41" s="187">
        <v>32</v>
      </c>
      <c r="B41" s="59" t="s">
        <v>42</v>
      </c>
      <c r="C41" s="28"/>
      <c r="D41" s="29"/>
      <c r="E41" s="26"/>
      <c r="F41" s="65">
        <v>0</v>
      </c>
      <c r="G41" s="66"/>
      <c r="H41" s="66">
        <v>0</v>
      </c>
      <c r="I41" s="165">
        <f aca="true" t="shared" si="3" ref="I41:I59">SUM(F41:H41)</f>
        <v>0</v>
      </c>
      <c r="L41" s="25">
        <f aca="true" t="shared" si="4" ref="L41:L58">+H41-D41</f>
        <v>0</v>
      </c>
      <c r="M41" s="65">
        <v>0</v>
      </c>
      <c r="N41" s="66"/>
      <c r="O41" s="66">
        <f>SUM('5A bev műk'!J70)-406</f>
        <v>13525</v>
      </c>
      <c r="P41" s="165">
        <f t="shared" si="2"/>
        <v>13525</v>
      </c>
    </row>
    <row r="42" spans="1:16" ht="9.75" customHeight="1">
      <c r="A42" s="187">
        <v>33</v>
      </c>
      <c r="B42" s="59" t="s">
        <v>43</v>
      </c>
      <c r="C42" s="28"/>
      <c r="D42" s="29"/>
      <c r="E42" s="26"/>
      <c r="F42" s="65">
        <v>0</v>
      </c>
      <c r="G42" s="66"/>
      <c r="H42" s="66">
        <v>0</v>
      </c>
      <c r="I42" s="165">
        <f t="shared" si="3"/>
        <v>0</v>
      </c>
      <c r="L42" s="25">
        <f t="shared" si="4"/>
        <v>0</v>
      </c>
      <c r="M42" s="65">
        <v>0</v>
      </c>
      <c r="N42" s="66"/>
      <c r="O42" s="66">
        <v>0</v>
      </c>
      <c r="P42" s="165">
        <f t="shared" si="2"/>
        <v>0</v>
      </c>
    </row>
    <row r="43" spans="1:16" ht="9" customHeight="1">
      <c r="A43" s="187">
        <v>34</v>
      </c>
      <c r="B43" s="59" t="s">
        <v>44</v>
      </c>
      <c r="C43" s="22"/>
      <c r="D43" s="23"/>
      <c r="E43" s="26"/>
      <c r="F43" s="60">
        <v>0</v>
      </c>
      <c r="G43" s="61"/>
      <c r="H43" s="61">
        <v>0</v>
      </c>
      <c r="I43" s="165">
        <f t="shared" si="3"/>
        <v>0</v>
      </c>
      <c r="L43" s="25">
        <f t="shared" si="4"/>
        <v>0</v>
      </c>
      <c r="M43" s="60">
        <v>0</v>
      </c>
      <c r="N43" s="61"/>
      <c r="O43" s="61">
        <v>0</v>
      </c>
      <c r="P43" s="165">
        <f t="shared" si="2"/>
        <v>0</v>
      </c>
    </row>
    <row r="44" spans="1:16" ht="9.75" customHeight="1">
      <c r="A44" s="187">
        <v>35</v>
      </c>
      <c r="B44" s="59" t="s">
        <v>45</v>
      </c>
      <c r="C44" s="28"/>
      <c r="D44" s="29"/>
      <c r="E44" s="26"/>
      <c r="F44" s="65">
        <v>0</v>
      </c>
      <c r="G44" s="66"/>
      <c r="H44" s="66">
        <f>+'5A bev műk'!E73</f>
        <v>82</v>
      </c>
      <c r="I44" s="165">
        <f t="shared" si="3"/>
        <v>82</v>
      </c>
      <c r="L44" s="25">
        <f t="shared" si="4"/>
        <v>82</v>
      </c>
      <c r="M44" s="65">
        <v>0</v>
      </c>
      <c r="N44" s="66"/>
      <c r="O44" s="66">
        <f>+'5A bev műk'!P73</f>
        <v>0</v>
      </c>
      <c r="P44" s="165">
        <f t="shared" si="2"/>
        <v>0</v>
      </c>
    </row>
    <row r="45" spans="1:16" s="14" customFormat="1" ht="9.75" customHeight="1">
      <c r="A45" s="189">
        <v>36</v>
      </c>
      <c r="B45" s="68" t="s">
        <v>46</v>
      </c>
      <c r="C45" s="26"/>
      <c r="D45" s="27"/>
      <c r="E45" s="26"/>
      <c r="F45" s="63">
        <f>SUM(F39:F44)</f>
        <v>0</v>
      </c>
      <c r="G45" s="64">
        <f>SUM(G39:G44)</f>
        <v>0</v>
      </c>
      <c r="H45" s="64">
        <f>SUM(H39:H44)</f>
        <v>5554</v>
      </c>
      <c r="I45" s="165">
        <f t="shared" si="3"/>
        <v>5554</v>
      </c>
      <c r="L45" s="25">
        <f t="shared" si="4"/>
        <v>5554</v>
      </c>
      <c r="M45" s="63">
        <f>SUM(M39:M44)</f>
        <v>0</v>
      </c>
      <c r="N45" s="64">
        <f>SUM(N39:N44)</f>
        <v>0</v>
      </c>
      <c r="O45" s="64">
        <f>SUM(O39:O44)</f>
        <v>19609</v>
      </c>
      <c r="P45" s="165">
        <f t="shared" si="2"/>
        <v>19609</v>
      </c>
    </row>
    <row r="46" spans="1:16" ht="9.75" customHeight="1">
      <c r="A46" s="187">
        <v>37</v>
      </c>
      <c r="B46" s="59" t="s">
        <v>47</v>
      </c>
      <c r="C46" s="22"/>
      <c r="D46" s="23"/>
      <c r="E46" s="26"/>
      <c r="F46" s="60">
        <v>0</v>
      </c>
      <c r="G46" s="61"/>
      <c r="H46" s="61">
        <f>7323-7323</f>
        <v>0</v>
      </c>
      <c r="I46" s="165">
        <f t="shared" si="3"/>
        <v>0</v>
      </c>
      <c r="L46" s="25">
        <f t="shared" si="4"/>
        <v>0</v>
      </c>
      <c r="M46" s="60">
        <v>0</v>
      </c>
      <c r="N46" s="61"/>
      <c r="O46" s="61">
        <f>7323-7323</f>
        <v>0</v>
      </c>
      <c r="P46" s="165">
        <f t="shared" si="2"/>
        <v>0</v>
      </c>
    </row>
    <row r="47" spans="1:16" ht="9.75" customHeight="1">
      <c r="A47" s="187">
        <v>38</v>
      </c>
      <c r="B47" s="59" t="s">
        <v>48</v>
      </c>
      <c r="C47" s="28"/>
      <c r="D47" s="29"/>
      <c r="E47" s="26"/>
      <c r="F47" s="65">
        <v>0</v>
      </c>
      <c r="G47" s="66"/>
      <c r="H47" s="66">
        <v>0</v>
      </c>
      <c r="I47" s="165">
        <f t="shared" si="3"/>
        <v>0</v>
      </c>
      <c r="L47" s="25">
        <f t="shared" si="4"/>
        <v>0</v>
      </c>
      <c r="M47" s="65">
        <v>0</v>
      </c>
      <c r="N47" s="66"/>
      <c r="O47" s="66">
        <v>0</v>
      </c>
      <c r="P47" s="165">
        <f t="shared" si="2"/>
        <v>0</v>
      </c>
    </row>
    <row r="48" spans="1:16" ht="9.75" customHeight="1">
      <c r="A48" s="187">
        <v>41</v>
      </c>
      <c r="B48" s="59" t="s">
        <v>49</v>
      </c>
      <c r="C48" s="22"/>
      <c r="D48" s="23"/>
      <c r="E48" s="26"/>
      <c r="F48" s="60">
        <v>0</v>
      </c>
      <c r="G48" s="61"/>
      <c r="H48" s="61">
        <v>0</v>
      </c>
      <c r="I48" s="165">
        <f t="shared" si="3"/>
        <v>0</v>
      </c>
      <c r="L48" s="25">
        <f t="shared" si="4"/>
        <v>0</v>
      </c>
      <c r="M48" s="60">
        <v>0</v>
      </c>
      <c r="N48" s="61"/>
      <c r="O48" s="61">
        <v>0</v>
      </c>
      <c r="P48" s="165">
        <f t="shared" si="2"/>
        <v>0</v>
      </c>
    </row>
    <row r="49" spans="1:16" s="14" customFormat="1" ht="9.75" customHeight="1">
      <c r="A49" s="189">
        <v>42</v>
      </c>
      <c r="B49" s="68" t="s">
        <v>50</v>
      </c>
      <c r="C49" s="26"/>
      <c r="D49" s="27"/>
      <c r="E49" s="26"/>
      <c r="F49" s="63">
        <f>SUM(F46:F48)</f>
        <v>0</v>
      </c>
      <c r="G49" s="64">
        <f>SUM(G46:G48)</f>
        <v>0</v>
      </c>
      <c r="H49" s="64">
        <f>SUM(H46:H48)</f>
        <v>0</v>
      </c>
      <c r="I49" s="165">
        <f t="shared" si="3"/>
        <v>0</v>
      </c>
      <c r="L49" s="25">
        <f t="shared" si="4"/>
        <v>0</v>
      </c>
      <c r="M49" s="63">
        <f>SUM(M46:M48)</f>
        <v>0</v>
      </c>
      <c r="N49" s="64">
        <f>SUM(N46:N48)</f>
        <v>0</v>
      </c>
      <c r="O49" s="64">
        <f>SUM(O46:O48)</f>
        <v>0</v>
      </c>
      <c r="P49" s="165">
        <f t="shared" si="2"/>
        <v>0</v>
      </c>
    </row>
    <row r="50" spans="1:16" ht="9.75" customHeight="1">
      <c r="A50" s="187">
        <v>43</v>
      </c>
      <c r="B50" s="59" t="s">
        <v>51</v>
      </c>
      <c r="C50" s="22"/>
      <c r="D50" s="23"/>
      <c r="E50" s="26"/>
      <c r="F50" s="60">
        <v>0</v>
      </c>
      <c r="G50" s="61"/>
      <c r="H50" s="61">
        <v>0</v>
      </c>
      <c r="I50" s="165">
        <f t="shared" si="3"/>
        <v>0</v>
      </c>
      <c r="L50" s="25">
        <f t="shared" si="4"/>
        <v>0</v>
      </c>
      <c r="M50" s="60">
        <v>0</v>
      </c>
      <c r="N50" s="61"/>
      <c r="O50" s="61">
        <v>0</v>
      </c>
      <c r="P50" s="165">
        <f t="shared" si="2"/>
        <v>0</v>
      </c>
    </row>
    <row r="51" spans="1:16" ht="9.75" customHeight="1">
      <c r="A51" s="187">
        <v>44</v>
      </c>
      <c r="B51" s="59" t="s">
        <v>52</v>
      </c>
      <c r="C51" s="22"/>
      <c r="D51" s="23"/>
      <c r="E51" s="26"/>
      <c r="F51" s="60">
        <v>0</v>
      </c>
      <c r="G51" s="61"/>
      <c r="H51" s="61">
        <f>+'5B bev felh'!C55</f>
        <v>0</v>
      </c>
      <c r="I51" s="165">
        <f t="shared" si="3"/>
        <v>0</v>
      </c>
      <c r="L51" s="25">
        <f t="shared" si="4"/>
        <v>0</v>
      </c>
      <c r="M51" s="60">
        <v>0</v>
      </c>
      <c r="N51" s="61"/>
      <c r="O51" s="61">
        <f>+'5B bev felh'!H55</f>
        <v>0</v>
      </c>
      <c r="P51" s="165">
        <f t="shared" si="2"/>
        <v>0</v>
      </c>
    </row>
    <row r="52" spans="1:16" ht="9.75" customHeight="1">
      <c r="A52" s="187">
        <v>45</v>
      </c>
      <c r="B52" s="59" t="s">
        <v>53</v>
      </c>
      <c r="C52" s="22"/>
      <c r="D52" s="22"/>
      <c r="E52" s="26"/>
      <c r="F52" s="60">
        <v>0</v>
      </c>
      <c r="G52" s="69"/>
      <c r="H52" s="69">
        <v>0</v>
      </c>
      <c r="I52" s="165">
        <f t="shared" si="3"/>
        <v>0</v>
      </c>
      <c r="L52" s="25">
        <f t="shared" si="4"/>
        <v>0</v>
      </c>
      <c r="M52" s="60">
        <v>0</v>
      </c>
      <c r="N52" s="69"/>
      <c r="O52" s="69">
        <v>0</v>
      </c>
      <c r="P52" s="165">
        <f t="shared" si="2"/>
        <v>0</v>
      </c>
    </row>
    <row r="53" spans="1:16" ht="9.75" customHeight="1">
      <c r="A53" s="187">
        <v>46</v>
      </c>
      <c r="B53" s="59" t="s">
        <v>54</v>
      </c>
      <c r="C53" s="22"/>
      <c r="D53" s="22"/>
      <c r="E53" s="26"/>
      <c r="F53" s="60">
        <v>0</v>
      </c>
      <c r="G53" s="69"/>
      <c r="H53" s="69">
        <v>0</v>
      </c>
      <c r="I53" s="165">
        <f t="shared" si="3"/>
        <v>0</v>
      </c>
      <c r="L53" s="25">
        <f t="shared" si="4"/>
        <v>0</v>
      </c>
      <c r="M53" s="60">
        <v>0</v>
      </c>
      <c r="N53" s="69"/>
      <c r="O53" s="69">
        <v>0</v>
      </c>
      <c r="P53" s="165">
        <f t="shared" si="2"/>
        <v>0</v>
      </c>
    </row>
    <row r="54" spans="1:16" s="14" customFormat="1" ht="9.75" customHeight="1">
      <c r="A54" s="189">
        <v>47</v>
      </c>
      <c r="B54" s="68" t="s">
        <v>55</v>
      </c>
      <c r="C54" s="26"/>
      <c r="D54" s="26"/>
      <c r="E54" s="26"/>
      <c r="F54" s="63">
        <f>SUM(F50:F53)</f>
        <v>0</v>
      </c>
      <c r="G54" s="70"/>
      <c r="H54" s="70">
        <f>SUM(H50:H53)</f>
        <v>0</v>
      </c>
      <c r="I54" s="165">
        <f t="shared" si="3"/>
        <v>0</v>
      </c>
      <c r="L54" s="25">
        <f t="shared" si="4"/>
        <v>0</v>
      </c>
      <c r="M54" s="63">
        <f>SUM(M50:M53)</f>
        <v>0</v>
      </c>
      <c r="N54" s="70"/>
      <c r="O54" s="70">
        <f>SUM(O50:O53)</f>
        <v>0</v>
      </c>
      <c r="P54" s="165">
        <f t="shared" si="2"/>
        <v>0</v>
      </c>
    </row>
    <row r="55" spans="1:16" s="14" customFormat="1" ht="9.75" customHeight="1">
      <c r="A55" s="189">
        <v>48</v>
      </c>
      <c r="B55" s="68" t="s">
        <v>56</v>
      </c>
      <c r="C55" s="26"/>
      <c r="D55" s="26"/>
      <c r="E55" s="26"/>
      <c r="F55" s="63">
        <f>+F14+F19+F27+F38+F45+F49+F54</f>
        <v>21683.909999999996</v>
      </c>
      <c r="G55" s="70">
        <f>+G14+G19+G22+G27+G38+G45+G49+G54</f>
        <v>5462</v>
      </c>
      <c r="H55" s="70">
        <f>+H14+H19+H22+H27+H38+H45+H49+H54-1</f>
        <v>322543.63810236217</v>
      </c>
      <c r="I55" s="165">
        <f>+I14+I19+I22+I27+I38+I45+I49+I54-1</f>
        <v>349689.5481023622</v>
      </c>
      <c r="L55" s="25">
        <f t="shared" si="4"/>
        <v>322543.63810236217</v>
      </c>
      <c r="M55" s="63">
        <f>+M14+M19+M27+M38+M45+M49+M54</f>
        <v>12501</v>
      </c>
      <c r="N55" s="70">
        <f>+N14+N19+N22+N27+N38+N45+N49+N54</f>
        <v>3000</v>
      </c>
      <c r="O55" s="70">
        <f>+O14+O19+O22+O27+O38+O45+O49+O541</f>
        <v>317214</v>
      </c>
      <c r="P55" s="165">
        <f>+P14+P19+P22+P27+P38+P45+P49+P54</f>
        <v>332715</v>
      </c>
    </row>
    <row r="56" spans="1:16" ht="9.75" customHeight="1">
      <c r="A56" s="187">
        <v>49</v>
      </c>
      <c r="B56" s="59" t="s">
        <v>57</v>
      </c>
      <c r="C56" s="22"/>
      <c r="D56" s="22"/>
      <c r="E56" s="26"/>
      <c r="F56" s="60"/>
      <c r="G56" s="69"/>
      <c r="H56" s="69">
        <f>+'5A bev műk'!E75</f>
        <v>76000</v>
      </c>
      <c r="I56" s="165">
        <f t="shared" si="3"/>
        <v>76000</v>
      </c>
      <c r="L56" s="25">
        <f t="shared" si="4"/>
        <v>76000</v>
      </c>
      <c r="M56" s="60"/>
      <c r="N56" s="69"/>
      <c r="O56" s="69">
        <f>+'5A bev műk'!P75</f>
        <v>0</v>
      </c>
      <c r="P56" s="165">
        <f>SUM(M56:O56)</f>
        <v>0</v>
      </c>
    </row>
    <row r="57" spans="1:17" ht="9.75" customHeight="1">
      <c r="A57" s="187">
        <v>50</v>
      </c>
      <c r="B57" s="59" t="s">
        <v>58</v>
      </c>
      <c r="C57" s="28"/>
      <c r="D57" s="28"/>
      <c r="E57" s="26"/>
      <c r="F57" s="60">
        <f>+F76-F55</f>
        <v>170075.042</v>
      </c>
      <c r="G57" s="69">
        <f>+G76-5462</f>
        <v>98966.21334399999</v>
      </c>
      <c r="H57" s="69">
        <v>-269041</v>
      </c>
      <c r="I57" s="165">
        <f t="shared" si="3"/>
        <v>0.25534399994648993</v>
      </c>
      <c r="L57" s="25">
        <f t="shared" si="4"/>
        <v>-269041</v>
      </c>
      <c r="M57" s="60">
        <f>+M76-M55</f>
        <v>66270</v>
      </c>
      <c r="N57" s="69">
        <f>+N76-N55</f>
        <v>101897</v>
      </c>
      <c r="O57" s="69">
        <v>-168167</v>
      </c>
      <c r="P57" s="165">
        <f>SUM(M57:O57)</f>
        <v>0</v>
      </c>
      <c r="Q57" s="25"/>
    </row>
    <row r="58" spans="1:17" ht="9.75" customHeight="1" thickBot="1">
      <c r="A58" s="187">
        <v>51</v>
      </c>
      <c r="B58" s="71" t="s">
        <v>59</v>
      </c>
      <c r="C58" s="22"/>
      <c r="D58" s="22"/>
      <c r="E58" s="26"/>
      <c r="F58" s="72">
        <v>0</v>
      </c>
      <c r="G58" s="73"/>
      <c r="H58" s="73"/>
      <c r="I58" s="170">
        <f t="shared" si="3"/>
        <v>0</v>
      </c>
      <c r="L58" s="25">
        <f t="shared" si="4"/>
        <v>0</v>
      </c>
      <c r="M58" s="72">
        <v>0</v>
      </c>
      <c r="N58" s="73"/>
      <c r="O58" s="73"/>
      <c r="P58" s="170">
        <f>SUM(M58:O58)</f>
        <v>0</v>
      </c>
      <c r="Q58" s="25"/>
    </row>
    <row r="59" spans="1:16" ht="12" customHeight="1" hidden="1" thickBot="1">
      <c r="A59" s="171"/>
      <c r="B59" s="37" t="s">
        <v>60</v>
      </c>
      <c r="C59" s="74"/>
      <c r="D59" s="74"/>
      <c r="E59" s="24"/>
      <c r="F59" s="74">
        <v>0</v>
      </c>
      <c r="G59" s="74"/>
      <c r="H59" s="74">
        <v>0</v>
      </c>
      <c r="I59" s="172">
        <f t="shared" si="3"/>
        <v>0</v>
      </c>
      <c r="M59" s="74">
        <v>0</v>
      </c>
      <c r="N59" s="74"/>
      <c r="O59" s="74">
        <v>0</v>
      </c>
      <c r="P59" s="172">
        <f>SUM(M59:O59)</f>
        <v>0</v>
      </c>
    </row>
    <row r="60" spans="1:16" s="19" customFormat="1" ht="24" customHeight="1" thickBot="1">
      <c r="A60" s="190">
        <v>52</v>
      </c>
      <c r="B60" s="45" t="s">
        <v>61</v>
      </c>
      <c r="C60" s="42"/>
      <c r="D60" s="42"/>
      <c r="E60" s="43"/>
      <c r="F60" s="46">
        <f>+F55+F56+F57+F58</f>
        <v>191758.952</v>
      </c>
      <c r="G60" s="46">
        <f>+G55+G56+G57</f>
        <v>104428.21334399999</v>
      </c>
      <c r="H60" s="46">
        <f>+H55+H56+H57</f>
        <v>129502.63810236217</v>
      </c>
      <c r="I60" s="191">
        <f>+I55+I56+I57+I58</f>
        <v>425689.80344636214</v>
      </c>
      <c r="J60" s="44"/>
      <c r="K60" s="44" t="e">
        <f>+H60+F60+#REF!</f>
        <v>#REF!</v>
      </c>
      <c r="M60" s="46">
        <f>+M55+M56+M57+M58</f>
        <v>78771</v>
      </c>
      <c r="N60" s="46">
        <f>+N55+N56+N57</f>
        <v>104897</v>
      </c>
      <c r="O60" s="46">
        <f>+O55+O56+O57</f>
        <v>149047</v>
      </c>
      <c r="P60" s="191">
        <f>+P55+P56+P57+P58</f>
        <v>332715</v>
      </c>
    </row>
    <row r="61" spans="1:16" s="14" customFormat="1" ht="20.25" customHeight="1">
      <c r="A61" s="189"/>
      <c r="B61" s="56" t="s">
        <v>62</v>
      </c>
      <c r="C61" s="46"/>
      <c r="D61" s="46"/>
      <c r="E61" s="46"/>
      <c r="F61" s="57"/>
      <c r="G61" s="58"/>
      <c r="H61" s="58"/>
      <c r="I61" s="163"/>
      <c r="M61" s="57"/>
      <c r="N61" s="58"/>
      <c r="O61" s="58"/>
      <c r="P61" s="163"/>
    </row>
    <row r="62" spans="1:16" s="14" customFormat="1" ht="10.5" customHeight="1">
      <c r="A62" s="189">
        <v>53</v>
      </c>
      <c r="B62" s="68" t="s">
        <v>63</v>
      </c>
      <c r="C62" s="26"/>
      <c r="D62" s="26"/>
      <c r="E62" s="26"/>
      <c r="F62" s="63">
        <f>SUM(F63:F67)</f>
        <v>191758.952</v>
      </c>
      <c r="G62" s="70">
        <f>SUM(G63:G67)</f>
        <v>104428.21334399999</v>
      </c>
      <c r="H62" s="70">
        <f>SUM(H63:H67)</f>
        <v>84502.95999999999</v>
      </c>
      <c r="I62" s="165">
        <f aca="true" t="shared" si="5" ref="I62:I74">SUM(F62:H62)</f>
        <v>380690.12534399994</v>
      </c>
      <c r="M62" s="63">
        <f>SUM(M63:M67)</f>
        <v>78771</v>
      </c>
      <c r="N62" s="70">
        <f>SUM(N63:N67)</f>
        <v>104897</v>
      </c>
      <c r="O62" s="70">
        <f>SUM(O63:O67)</f>
        <v>138435</v>
      </c>
      <c r="P62" s="165">
        <f aca="true" t="shared" si="6" ref="P62:P74">SUM(M62:O62)</f>
        <v>322103</v>
      </c>
    </row>
    <row r="63" spans="1:16" ht="10.5" customHeight="1">
      <c r="A63" s="187"/>
      <c r="B63" s="59" t="s">
        <v>64</v>
      </c>
      <c r="C63" s="28"/>
      <c r="D63" s="28"/>
      <c r="E63" s="26"/>
      <c r="F63" s="65">
        <f>+'[1]4 kiad2011'!$D$75</f>
        <v>116800</v>
      </c>
      <c r="G63" s="75">
        <f>+'[1]4 kiad2011'!$D$92</f>
        <v>67938.98068991904</v>
      </c>
      <c r="H63" s="75">
        <f>+'[6]2012_kiadás terv'!$D$43</f>
        <v>12400</v>
      </c>
      <c r="I63" s="165">
        <f t="shared" si="5"/>
        <v>197138.98068991903</v>
      </c>
      <c r="L63" s="25">
        <f aca="true" t="shared" si="7" ref="L63:L73">+H63-D63</f>
        <v>12400</v>
      </c>
      <c r="M63" s="65">
        <f>SUM('[7]4 kiad2013'!$D$75)</f>
        <v>43071</v>
      </c>
      <c r="N63" s="75">
        <f>SUM('[7]4 kiad2013'!$D$92)</f>
        <v>65412</v>
      </c>
      <c r="O63" s="75">
        <f>SUM('[8]2013_kiadás terv'!$D$43)</f>
        <v>37875</v>
      </c>
      <c r="P63" s="165">
        <f t="shared" si="6"/>
        <v>146358</v>
      </c>
    </row>
    <row r="64" spans="1:16" ht="10.5" customHeight="1">
      <c r="A64" s="187"/>
      <c r="B64" s="59" t="s">
        <v>65</v>
      </c>
      <c r="C64" s="28"/>
      <c r="D64" s="28"/>
      <c r="E64" s="26"/>
      <c r="F64" s="65">
        <f>+'[1]4 kiad2011'!$E$75</f>
        <v>30738.952</v>
      </c>
      <c r="G64" s="75">
        <f>+'[1]4 kiad2011'!$E$92</f>
        <v>17522.23265408095</v>
      </c>
      <c r="H64" s="75">
        <f>+'[6]2012_kiadás terv'!$E$43</f>
        <v>3810.7664516129034</v>
      </c>
      <c r="I64" s="165">
        <f t="shared" si="5"/>
        <v>52071.95110569385</v>
      </c>
      <c r="L64" s="25">
        <f t="shared" si="7"/>
        <v>3810.7664516129034</v>
      </c>
      <c r="M64" s="65">
        <f>SUM('[7]4 kiad2013'!$E$75)</f>
        <v>11047</v>
      </c>
      <c r="N64" s="75">
        <f>SUM('[7]4 kiad2013'!$E$92)</f>
        <v>15911</v>
      </c>
      <c r="O64" s="75">
        <f>SUM('[8]2013_kiadás terv'!$E$43)</f>
        <v>8139</v>
      </c>
      <c r="P64" s="165">
        <f t="shared" si="6"/>
        <v>35097</v>
      </c>
    </row>
    <row r="65" spans="1:16" ht="10.5" customHeight="1">
      <c r="A65" s="187"/>
      <c r="B65" s="59" t="s">
        <v>66</v>
      </c>
      <c r="C65" s="28"/>
      <c r="D65" s="28"/>
      <c r="E65" s="26"/>
      <c r="F65" s="76">
        <f>+'[1]4 kiad2011'!$F$75</f>
        <v>44220</v>
      </c>
      <c r="G65" s="75">
        <f>+'[1]4 kiad2011'!$F$92</f>
        <v>18967</v>
      </c>
      <c r="H65" s="75">
        <f>+'[6]2012_kiadás terv'!$F$43</f>
        <v>39258</v>
      </c>
      <c r="I65" s="165">
        <f t="shared" si="5"/>
        <v>102445</v>
      </c>
      <c r="L65" s="25">
        <f t="shared" si="7"/>
        <v>39258</v>
      </c>
      <c r="M65" s="76">
        <f>SUM('[7]4 kiad2013'!$F$75)</f>
        <v>24653</v>
      </c>
      <c r="N65" s="75">
        <f>SUM('[7]4 kiad2013'!$F$92)</f>
        <v>23574</v>
      </c>
      <c r="O65" s="75">
        <f>SUM('[8]2013_kiadás terv'!$F$43)</f>
        <v>68846</v>
      </c>
      <c r="P65" s="165">
        <f t="shared" si="6"/>
        <v>117073</v>
      </c>
    </row>
    <row r="66" spans="1:16" ht="10.5" customHeight="1">
      <c r="A66" s="187"/>
      <c r="B66" s="59" t="s">
        <v>67</v>
      </c>
      <c r="C66" s="28"/>
      <c r="D66" s="28"/>
      <c r="E66" s="26"/>
      <c r="F66" s="65">
        <v>0</v>
      </c>
      <c r="G66" s="75"/>
      <c r="H66" s="75">
        <f>+'[6]2012_kiadás terv'!$G$41+'[6]2012_kiadás terv'!$G$38</f>
        <v>19499</v>
      </c>
      <c r="I66" s="165">
        <f t="shared" si="5"/>
        <v>19499</v>
      </c>
      <c r="L66" s="25">
        <f t="shared" si="7"/>
        <v>19499</v>
      </c>
      <c r="M66" s="65">
        <v>0</v>
      </c>
      <c r="N66" s="75"/>
      <c r="O66" s="75">
        <f>SUM('[8]2013_kiadás terv'!$G$43)</f>
        <v>23575</v>
      </c>
      <c r="P66" s="165">
        <f t="shared" si="6"/>
        <v>23575</v>
      </c>
    </row>
    <row r="67" spans="1:16" ht="10.5" customHeight="1">
      <c r="A67" s="187"/>
      <c r="B67" s="59" t="s">
        <v>68</v>
      </c>
      <c r="C67" s="28"/>
      <c r="D67" s="28"/>
      <c r="E67" s="26"/>
      <c r="F67" s="65">
        <f>+'[3]4 kiad2011'!L73-4366</f>
        <v>0</v>
      </c>
      <c r="G67" s="75"/>
      <c r="H67" s="75">
        <f>+'[6]2012_kiadás terv'!$G$17+'[6]2012_kiadás terv'!$G$20</f>
        <v>9535.193548387097</v>
      </c>
      <c r="I67" s="165">
        <f t="shared" si="5"/>
        <v>9535.193548387097</v>
      </c>
      <c r="L67" s="25">
        <f t="shared" si="7"/>
        <v>9535.193548387097</v>
      </c>
      <c r="M67" s="65">
        <v>0</v>
      </c>
      <c r="N67" s="75"/>
      <c r="O67" s="75"/>
      <c r="P67" s="165">
        <f t="shared" si="6"/>
        <v>0</v>
      </c>
    </row>
    <row r="68" spans="1:16" s="14" customFormat="1" ht="10.5" customHeight="1">
      <c r="A68" s="189">
        <v>54</v>
      </c>
      <c r="B68" s="68" t="s">
        <v>69</v>
      </c>
      <c r="C68" s="26"/>
      <c r="D68" s="26"/>
      <c r="E68" s="26"/>
      <c r="F68" s="63">
        <v>0</v>
      </c>
      <c r="G68" s="70">
        <f>SUM(G69:G73)</f>
        <v>0</v>
      </c>
      <c r="H68" s="70">
        <f>SUM(H69:H71)</f>
        <v>0</v>
      </c>
      <c r="I68" s="165">
        <f t="shared" si="5"/>
        <v>0</v>
      </c>
      <c r="L68" s="25">
        <f t="shared" si="7"/>
        <v>0</v>
      </c>
      <c r="M68" s="63">
        <v>0</v>
      </c>
      <c r="N68" s="70">
        <f>SUM(N69:N73)</f>
        <v>0</v>
      </c>
      <c r="O68" s="70">
        <f>SUM(O69:O71)</f>
        <v>0</v>
      </c>
      <c r="P68" s="165">
        <f t="shared" si="6"/>
        <v>0</v>
      </c>
    </row>
    <row r="69" spans="1:16" ht="11.25" customHeight="1">
      <c r="A69" s="187"/>
      <c r="B69" s="59" t="s">
        <v>70</v>
      </c>
      <c r="C69" s="22"/>
      <c r="D69" s="22"/>
      <c r="E69" s="26"/>
      <c r="F69" s="60">
        <v>0</v>
      </c>
      <c r="G69" s="69"/>
      <c r="H69" s="69"/>
      <c r="I69" s="165">
        <f t="shared" si="5"/>
        <v>0</v>
      </c>
      <c r="L69" s="25">
        <f t="shared" si="7"/>
        <v>0</v>
      </c>
      <c r="M69" s="60">
        <v>0</v>
      </c>
      <c r="N69" s="69"/>
      <c r="O69" s="69"/>
      <c r="P69" s="165">
        <f t="shared" si="6"/>
        <v>0</v>
      </c>
    </row>
    <row r="70" spans="1:16" ht="11.25" customHeight="1">
      <c r="A70" s="187"/>
      <c r="B70" s="59" t="s">
        <v>71</v>
      </c>
      <c r="C70" s="22"/>
      <c r="D70" s="22"/>
      <c r="E70" s="26"/>
      <c r="F70" s="60">
        <v>0</v>
      </c>
      <c r="G70" s="193"/>
      <c r="H70" s="69"/>
      <c r="I70" s="165">
        <f t="shared" si="5"/>
        <v>0</v>
      </c>
      <c r="L70" s="25">
        <f t="shared" si="7"/>
        <v>0</v>
      </c>
      <c r="M70" s="60">
        <v>0</v>
      </c>
      <c r="N70" s="193"/>
      <c r="O70" s="69"/>
      <c r="P70" s="165">
        <f t="shared" si="6"/>
        <v>0</v>
      </c>
    </row>
    <row r="71" spans="1:16" ht="11.25" customHeight="1">
      <c r="A71" s="187"/>
      <c r="B71" s="59" t="s">
        <v>72</v>
      </c>
      <c r="C71" s="22"/>
      <c r="D71" s="22"/>
      <c r="E71" s="26"/>
      <c r="F71" s="60">
        <v>0</v>
      </c>
      <c r="G71" s="69"/>
      <c r="H71" s="69">
        <v>0</v>
      </c>
      <c r="I71" s="165">
        <f t="shared" si="5"/>
        <v>0</v>
      </c>
      <c r="L71" s="25">
        <f t="shared" si="7"/>
        <v>0</v>
      </c>
      <c r="M71" s="60">
        <v>0</v>
      </c>
      <c r="N71" s="69"/>
      <c r="O71" s="69">
        <v>0</v>
      </c>
      <c r="P71" s="165">
        <f t="shared" si="6"/>
        <v>0</v>
      </c>
    </row>
    <row r="72" spans="1:16" s="14" customFormat="1" ht="10.5" customHeight="1">
      <c r="A72" s="189">
        <v>55</v>
      </c>
      <c r="B72" s="68" t="s">
        <v>73</v>
      </c>
      <c r="C72" s="26"/>
      <c r="D72" s="26"/>
      <c r="E72" s="26"/>
      <c r="F72" s="63">
        <v>0</v>
      </c>
      <c r="G72" s="70"/>
      <c r="H72" s="70">
        <v>0</v>
      </c>
      <c r="I72" s="165">
        <f t="shared" si="5"/>
        <v>0</v>
      </c>
      <c r="L72" s="25">
        <f t="shared" si="7"/>
        <v>0</v>
      </c>
      <c r="M72" s="63">
        <v>0</v>
      </c>
      <c r="N72" s="70"/>
      <c r="O72" s="70">
        <v>0</v>
      </c>
      <c r="P72" s="165">
        <f t="shared" si="6"/>
        <v>0</v>
      </c>
    </row>
    <row r="73" spans="1:16" s="14" customFormat="1" ht="10.5" customHeight="1">
      <c r="A73" s="189">
        <v>56</v>
      </c>
      <c r="B73" s="68" t="s">
        <v>74</v>
      </c>
      <c r="C73" s="26"/>
      <c r="D73" s="26"/>
      <c r="E73" s="26"/>
      <c r="F73" s="63">
        <v>0</v>
      </c>
      <c r="G73" s="70"/>
      <c r="H73" s="70">
        <v>45000</v>
      </c>
      <c r="I73" s="165">
        <f t="shared" si="5"/>
        <v>45000</v>
      </c>
      <c r="L73" s="25">
        <f t="shared" si="7"/>
        <v>45000</v>
      </c>
      <c r="M73" s="63">
        <v>0</v>
      </c>
      <c r="N73" s="70"/>
      <c r="O73" s="70">
        <f>SUM('[8]1 Tartalék'!$C$11)</f>
        <v>10612</v>
      </c>
      <c r="P73" s="165">
        <f t="shared" si="6"/>
        <v>10612</v>
      </c>
    </row>
    <row r="74" spans="1:16" ht="10.5" customHeight="1" thickBot="1">
      <c r="A74" s="187"/>
      <c r="B74" s="71" t="s">
        <v>75</v>
      </c>
      <c r="C74" s="22"/>
      <c r="D74" s="22"/>
      <c r="E74" s="22"/>
      <c r="F74" s="72">
        <v>0</v>
      </c>
      <c r="G74" s="73"/>
      <c r="H74" s="73">
        <v>0</v>
      </c>
      <c r="I74" s="170">
        <f t="shared" si="5"/>
        <v>0</v>
      </c>
      <c r="M74" s="72">
        <v>0</v>
      </c>
      <c r="N74" s="73"/>
      <c r="O74" s="73">
        <v>0</v>
      </c>
      <c r="P74" s="170">
        <f t="shared" si="6"/>
        <v>0</v>
      </c>
    </row>
    <row r="75" spans="1:16" ht="12" customHeight="1" hidden="1" thickBot="1">
      <c r="A75" s="171"/>
      <c r="B75" s="37" t="s">
        <v>60</v>
      </c>
      <c r="C75" s="47"/>
      <c r="D75" s="74"/>
      <c r="E75" s="24"/>
      <c r="F75" s="74">
        <v>0</v>
      </c>
      <c r="G75" s="74"/>
      <c r="H75" s="74">
        <v>0</v>
      </c>
      <c r="I75" s="172">
        <v>0</v>
      </c>
      <c r="M75" s="74">
        <v>0</v>
      </c>
      <c r="N75" s="74"/>
      <c r="O75" s="74">
        <v>0</v>
      </c>
      <c r="P75" s="172">
        <v>0</v>
      </c>
    </row>
    <row r="76" spans="1:16" s="19" customFormat="1" ht="24" customHeight="1" thickBot="1">
      <c r="A76" s="179">
        <v>57</v>
      </c>
      <c r="B76" s="180" t="s">
        <v>76</v>
      </c>
      <c r="C76" s="181"/>
      <c r="D76" s="181"/>
      <c r="E76" s="181"/>
      <c r="F76" s="182">
        <f>+F73+F72+F68+F62</f>
        <v>191758.952</v>
      </c>
      <c r="G76" s="183">
        <f>+G73+G72+G68+G62</f>
        <v>104428.21334399999</v>
      </c>
      <c r="H76" s="183">
        <f>+H73+H72+H68+H62</f>
        <v>129502.95999999999</v>
      </c>
      <c r="I76" s="184">
        <f>+I73+I72+I68+I62</f>
        <v>425690.12534399994</v>
      </c>
      <c r="M76" s="182">
        <f>+M73+M72+M68+M62</f>
        <v>78771</v>
      </c>
      <c r="N76" s="183">
        <f>+N73+N72+N68+N62</f>
        <v>104897</v>
      </c>
      <c r="O76" s="183">
        <f>+O73+O72+O68+O62</f>
        <v>149047</v>
      </c>
      <c r="P76" s="184">
        <f>+P73+P72+P68+P62</f>
        <v>332715</v>
      </c>
    </row>
    <row r="77" spans="1:9" ht="13.5" customHeight="1">
      <c r="A77" s="270" t="str">
        <f>+'2 2013_rend_ mérleg'!A77:F77</f>
        <v>Pilisborosjenő, 2013. február</v>
      </c>
      <c r="B77" s="270"/>
      <c r="C77" s="270"/>
      <c r="D77" s="270"/>
      <c r="E77" s="270"/>
      <c r="F77" s="270"/>
      <c r="G77" s="270"/>
      <c r="H77" s="270"/>
      <c r="I77" s="270"/>
    </row>
    <row r="78" ht="12.75" hidden="1"/>
    <row r="79" ht="12.75" hidden="1"/>
    <row r="80" ht="12.75" hidden="1"/>
    <row r="81" spans="1:5" ht="12.75" hidden="1">
      <c r="A81" s="50"/>
      <c r="B81" s="50"/>
      <c r="C81" s="50"/>
      <c r="D81" s="50"/>
      <c r="E81" s="50"/>
    </row>
    <row r="82" ht="12.75" hidden="1"/>
    <row r="83" spans="7:8" ht="12.75" hidden="1">
      <c r="G83" s="195"/>
      <c r="H83" s="195" t="e">
        <f>+I76+#REF!</f>
        <v>#REF!</v>
      </c>
    </row>
    <row r="84" ht="12.75" hidden="1"/>
    <row r="85" spans="6:8" ht="12.75" hidden="1">
      <c r="F85" s="195">
        <f>+F60-F76</f>
        <v>0</v>
      </c>
      <c r="G85" s="195"/>
      <c r="H85" s="195">
        <f>+H60-H76</f>
        <v>-0.3218976378266234</v>
      </c>
    </row>
    <row r="86" ht="12.75" hidden="1"/>
    <row r="87" ht="12.75" hidden="1"/>
    <row r="88" ht="12.75">
      <c r="I88" s="195"/>
    </row>
    <row r="89" spans="7:8" ht="12.75" hidden="1">
      <c r="G89" s="195"/>
      <c r="H89" s="195"/>
    </row>
    <row r="90" ht="12.75" hidden="1"/>
    <row r="91" spans="7:8" ht="12.75" hidden="1">
      <c r="G91" s="195"/>
      <c r="H91" s="195"/>
    </row>
    <row r="92" spans="6:9" s="52" customFormat="1" ht="12.75">
      <c r="F92" s="196"/>
      <c r="G92" s="197"/>
      <c r="H92" s="197"/>
      <c r="I92" s="197"/>
    </row>
    <row r="93" spans="6:9" s="52" customFormat="1" ht="12.75" hidden="1">
      <c r="F93" s="196"/>
      <c r="G93" s="197"/>
      <c r="H93" s="197"/>
      <c r="I93" s="196"/>
    </row>
    <row r="94" spans="6:9" s="52" customFormat="1" ht="12.75">
      <c r="F94" s="196"/>
      <c r="G94" s="196"/>
      <c r="H94" s="196"/>
      <c r="I94" s="196"/>
    </row>
    <row r="95" spans="6:9" s="52" customFormat="1" ht="12.75">
      <c r="F95" s="196"/>
      <c r="G95" s="196"/>
      <c r="H95" s="196"/>
      <c r="I95" s="196"/>
    </row>
    <row r="96" spans="6:9" s="52" customFormat="1" ht="12.75">
      <c r="F96" s="196"/>
      <c r="G96" s="196"/>
      <c r="H96" s="196"/>
      <c r="I96" s="196"/>
    </row>
    <row r="97" spans="6:9" s="52" customFormat="1" ht="12.75">
      <c r="F97" s="196"/>
      <c r="G97" s="196"/>
      <c r="H97" s="196"/>
      <c r="I97" s="196"/>
    </row>
    <row r="98" spans="6:9" s="52" customFormat="1" ht="12.75">
      <c r="F98" s="196"/>
      <c r="G98" s="196"/>
      <c r="H98" s="196"/>
      <c r="I98" s="196"/>
    </row>
    <row r="99" spans="6:9" s="52" customFormat="1" ht="12.75">
      <c r="F99" s="196"/>
      <c r="G99" s="196"/>
      <c r="H99" s="196"/>
      <c r="I99" s="196"/>
    </row>
    <row r="100" spans="6:9" s="52" customFormat="1" ht="12.75">
      <c r="F100" s="196"/>
      <c r="G100" s="196"/>
      <c r="H100" s="196"/>
      <c r="I100" s="196"/>
    </row>
    <row r="101" spans="6:9" s="52" customFormat="1" ht="12.75">
      <c r="F101" s="196"/>
      <c r="G101" s="196"/>
      <c r="H101" s="196"/>
      <c r="I101" s="196"/>
    </row>
    <row r="102" spans="6:9" s="52" customFormat="1" ht="12.75">
      <c r="F102" s="196"/>
      <c r="G102" s="196"/>
      <c r="H102" s="196"/>
      <c r="I102" s="196"/>
    </row>
    <row r="103" spans="6:9" s="52" customFormat="1" ht="12.75">
      <c r="F103" s="196"/>
      <c r="G103" s="196"/>
      <c r="H103" s="196"/>
      <c r="I103" s="196"/>
    </row>
    <row r="104" spans="6:9" s="52" customFormat="1" ht="12.75">
      <c r="F104" s="196"/>
      <c r="G104" s="196"/>
      <c r="H104" s="196"/>
      <c r="I104" s="196"/>
    </row>
    <row r="105" spans="6:9" s="52" customFormat="1" ht="12.75">
      <c r="F105" s="196"/>
      <c r="G105" s="196"/>
      <c r="H105" s="196"/>
      <c r="I105" s="196"/>
    </row>
    <row r="106" spans="6:9" s="52" customFormat="1" ht="12.75">
      <c r="F106" s="196"/>
      <c r="G106" s="196"/>
      <c r="H106" s="196"/>
      <c r="I106" s="196"/>
    </row>
    <row r="107" spans="6:9" s="52" customFormat="1" ht="12.75">
      <c r="F107" s="196"/>
      <c r="G107" s="196"/>
      <c r="H107" s="196"/>
      <c r="I107" s="196"/>
    </row>
    <row r="108" spans="6:9" s="52" customFormat="1" ht="12.75">
      <c r="F108" s="196"/>
      <c r="G108" s="196"/>
      <c r="H108" s="196"/>
      <c r="I108" s="196"/>
    </row>
    <row r="109" spans="6:9" s="52" customFormat="1" ht="12.75">
      <c r="F109" s="196"/>
      <c r="G109" s="196"/>
      <c r="H109" s="196"/>
      <c r="I109" s="196"/>
    </row>
    <row r="110" spans="6:9" s="52" customFormat="1" ht="12.75">
      <c r="F110" s="196"/>
      <c r="G110" s="196"/>
      <c r="H110" s="196"/>
      <c r="I110" s="196"/>
    </row>
    <row r="111" spans="6:9" s="52" customFormat="1" ht="12.75">
      <c r="F111" s="196"/>
      <c r="G111" s="196"/>
      <c r="H111" s="196"/>
      <c r="I111" s="196"/>
    </row>
    <row r="112" spans="6:9" s="52" customFormat="1" ht="12.75">
      <c r="F112" s="196"/>
      <c r="G112" s="196"/>
      <c r="H112" s="196"/>
      <c r="I112" s="196"/>
    </row>
    <row r="113" spans="6:9" s="52" customFormat="1" ht="12.75">
      <c r="F113" s="196"/>
      <c r="G113" s="196"/>
      <c r="H113" s="196"/>
      <c r="I113" s="196"/>
    </row>
    <row r="114" spans="6:9" s="52" customFormat="1" ht="12.75">
      <c r="F114" s="196"/>
      <c r="G114" s="196"/>
      <c r="H114" s="196"/>
      <c r="I114" s="196"/>
    </row>
    <row r="115" spans="6:9" s="52" customFormat="1" ht="12.75">
      <c r="F115" s="196"/>
      <c r="G115" s="196"/>
      <c r="H115" s="196"/>
      <c r="I115" s="196"/>
    </row>
    <row r="116" spans="6:9" s="52" customFormat="1" ht="12.75">
      <c r="F116" s="196"/>
      <c r="G116" s="196"/>
      <c r="H116" s="196"/>
      <c r="I116" s="196"/>
    </row>
    <row r="117" spans="6:9" s="52" customFormat="1" ht="12.75">
      <c r="F117" s="196"/>
      <c r="G117" s="196"/>
      <c r="H117" s="196"/>
      <c r="I117" s="196"/>
    </row>
    <row r="118" spans="6:9" s="52" customFormat="1" ht="12.75">
      <c r="F118" s="196"/>
      <c r="G118" s="196"/>
      <c r="H118" s="196"/>
      <c r="I118" s="196"/>
    </row>
    <row r="119" spans="6:9" s="52" customFormat="1" ht="12.75">
      <c r="F119" s="196"/>
      <c r="G119" s="196"/>
      <c r="H119" s="196"/>
      <c r="I119" s="196"/>
    </row>
    <row r="120" spans="6:9" s="52" customFormat="1" ht="12.75">
      <c r="F120" s="196"/>
      <c r="G120" s="196"/>
      <c r="H120" s="196"/>
      <c r="I120" s="196"/>
    </row>
    <row r="121" spans="6:9" s="52" customFormat="1" ht="12.75">
      <c r="F121" s="196"/>
      <c r="G121" s="196"/>
      <c r="H121" s="196"/>
      <c r="I121" s="196"/>
    </row>
    <row r="122" spans="6:9" s="52" customFormat="1" ht="12.75">
      <c r="F122" s="196"/>
      <c r="G122" s="196"/>
      <c r="H122" s="196"/>
      <c r="I122" s="196"/>
    </row>
    <row r="123" spans="6:9" s="52" customFormat="1" ht="12.75">
      <c r="F123" s="196"/>
      <c r="G123" s="196"/>
      <c r="H123" s="196"/>
      <c r="I123" s="196"/>
    </row>
    <row r="124" spans="6:9" s="52" customFormat="1" ht="12.75">
      <c r="F124" s="196"/>
      <c r="G124" s="196"/>
      <c r="H124" s="196"/>
      <c r="I124" s="196"/>
    </row>
    <row r="125" spans="6:9" s="52" customFormat="1" ht="12.75">
      <c r="F125" s="196"/>
      <c r="G125" s="196"/>
      <c r="H125" s="196"/>
      <c r="I125" s="196"/>
    </row>
    <row r="126" spans="6:9" s="52" customFormat="1" ht="12.75">
      <c r="F126" s="196"/>
      <c r="G126" s="196"/>
      <c r="H126" s="196"/>
      <c r="I126" s="196"/>
    </row>
    <row r="127" spans="6:9" s="52" customFormat="1" ht="12.75">
      <c r="F127" s="196"/>
      <c r="G127" s="196"/>
      <c r="H127" s="196"/>
      <c r="I127" s="196"/>
    </row>
    <row r="128" spans="6:9" s="52" customFormat="1" ht="12.75">
      <c r="F128" s="196"/>
      <c r="G128" s="196"/>
      <c r="H128" s="196"/>
      <c r="I128" s="196"/>
    </row>
    <row r="129" spans="6:9" s="52" customFormat="1" ht="12.75">
      <c r="F129" s="196"/>
      <c r="G129" s="196"/>
      <c r="H129" s="196"/>
      <c r="I129" s="196"/>
    </row>
    <row r="130" spans="6:9" s="52" customFormat="1" ht="12.75">
      <c r="F130" s="196"/>
      <c r="G130" s="196"/>
      <c r="H130" s="196"/>
      <c r="I130" s="196"/>
    </row>
    <row r="131" spans="6:9" s="52" customFormat="1" ht="12.75">
      <c r="F131" s="196"/>
      <c r="G131" s="196"/>
      <c r="H131" s="196"/>
      <c r="I131" s="196"/>
    </row>
    <row r="132" spans="6:9" s="52" customFormat="1" ht="12.75">
      <c r="F132" s="196"/>
      <c r="G132" s="196"/>
      <c r="H132" s="196"/>
      <c r="I132" s="196"/>
    </row>
    <row r="133" spans="6:9" s="52" customFormat="1" ht="12.75">
      <c r="F133" s="196"/>
      <c r="G133" s="196"/>
      <c r="H133" s="196"/>
      <c r="I133" s="196"/>
    </row>
    <row r="134" spans="6:9" s="52" customFormat="1" ht="12.75">
      <c r="F134" s="196"/>
      <c r="G134" s="196"/>
      <c r="H134" s="196"/>
      <c r="I134" s="196"/>
    </row>
    <row r="135" spans="6:9" s="52" customFormat="1" ht="12.75">
      <c r="F135" s="196"/>
      <c r="G135" s="196"/>
      <c r="H135" s="196"/>
      <c r="I135" s="196"/>
    </row>
    <row r="136" spans="6:9" s="52" customFormat="1" ht="12.75">
      <c r="F136" s="196"/>
      <c r="G136" s="196"/>
      <c r="H136" s="196"/>
      <c r="I136" s="196"/>
    </row>
    <row r="137" spans="6:9" s="52" customFormat="1" ht="12.75">
      <c r="F137" s="196"/>
      <c r="G137" s="196"/>
      <c r="H137" s="196"/>
      <c r="I137" s="196"/>
    </row>
    <row r="138" spans="6:9" s="52" customFormat="1" ht="12.75">
      <c r="F138" s="196"/>
      <c r="G138" s="196"/>
      <c r="H138" s="196"/>
      <c r="I138" s="196"/>
    </row>
    <row r="139" spans="6:9" s="52" customFormat="1" ht="12.75">
      <c r="F139" s="196"/>
      <c r="G139" s="196"/>
      <c r="H139" s="196"/>
      <c r="I139" s="196"/>
    </row>
    <row r="140" spans="6:9" s="52" customFormat="1" ht="12.75">
      <c r="F140" s="196"/>
      <c r="G140" s="196"/>
      <c r="H140" s="196"/>
      <c r="I140" s="196"/>
    </row>
    <row r="141" spans="6:9" s="52" customFormat="1" ht="12.75">
      <c r="F141" s="196"/>
      <c r="G141" s="196"/>
      <c r="H141" s="196"/>
      <c r="I141" s="196"/>
    </row>
    <row r="142" spans="6:9" s="52" customFormat="1" ht="12.75">
      <c r="F142" s="196"/>
      <c r="G142" s="196"/>
      <c r="H142" s="196"/>
      <c r="I142" s="196"/>
    </row>
    <row r="143" spans="6:9" s="52" customFormat="1" ht="12.75">
      <c r="F143" s="196"/>
      <c r="G143" s="196"/>
      <c r="H143" s="196"/>
      <c r="I143" s="196"/>
    </row>
    <row r="144" spans="6:9" s="52" customFormat="1" ht="12.75">
      <c r="F144" s="196"/>
      <c r="G144" s="196"/>
      <c r="H144" s="196"/>
      <c r="I144" s="196"/>
    </row>
    <row r="145" spans="6:9" s="52" customFormat="1" ht="12.75">
      <c r="F145" s="196"/>
      <c r="G145" s="196"/>
      <c r="H145" s="196"/>
      <c r="I145" s="196"/>
    </row>
    <row r="146" spans="6:9" s="52" customFormat="1" ht="12.75">
      <c r="F146" s="196"/>
      <c r="G146" s="196"/>
      <c r="H146" s="196"/>
      <c r="I146" s="196"/>
    </row>
    <row r="147" spans="6:9" s="52" customFormat="1" ht="12.75">
      <c r="F147" s="196"/>
      <c r="G147" s="196"/>
      <c r="H147" s="196"/>
      <c r="I147" s="196"/>
    </row>
    <row r="148" spans="6:9" s="52" customFormat="1" ht="12.75">
      <c r="F148" s="196"/>
      <c r="G148" s="196"/>
      <c r="H148" s="196"/>
      <c r="I148" s="196"/>
    </row>
    <row r="149" spans="6:9" s="52" customFormat="1" ht="12.75">
      <c r="F149" s="196"/>
      <c r="G149" s="196"/>
      <c r="H149" s="196"/>
      <c r="I149" s="196"/>
    </row>
    <row r="150" spans="6:9" s="52" customFormat="1" ht="12.75">
      <c r="F150" s="196"/>
      <c r="G150" s="196"/>
      <c r="H150" s="196"/>
      <c r="I150" s="196"/>
    </row>
    <row r="151" spans="6:9" s="52" customFormat="1" ht="12.75">
      <c r="F151" s="196"/>
      <c r="G151" s="196"/>
      <c r="H151" s="196"/>
      <c r="I151" s="196"/>
    </row>
    <row r="152" spans="6:9" s="52" customFormat="1" ht="12.75">
      <c r="F152" s="196"/>
      <c r="G152" s="196"/>
      <c r="H152" s="196"/>
      <c r="I152" s="196"/>
    </row>
    <row r="153" spans="6:9" s="52" customFormat="1" ht="12.75">
      <c r="F153" s="196"/>
      <c r="G153" s="196"/>
      <c r="H153" s="196"/>
      <c r="I153" s="196"/>
    </row>
    <row r="154" spans="6:9" s="52" customFormat="1" ht="12.75">
      <c r="F154" s="196"/>
      <c r="G154" s="196"/>
      <c r="H154" s="196"/>
      <c r="I154" s="196"/>
    </row>
    <row r="155" spans="6:9" s="52" customFormat="1" ht="12.75">
      <c r="F155" s="196"/>
      <c r="G155" s="196"/>
      <c r="H155" s="196"/>
      <c r="I155" s="196"/>
    </row>
    <row r="156" spans="6:9" s="52" customFormat="1" ht="12.75">
      <c r="F156" s="196"/>
      <c r="G156" s="196"/>
      <c r="H156" s="196"/>
      <c r="I156" s="196"/>
    </row>
    <row r="157" spans="6:9" s="52" customFormat="1" ht="12.75">
      <c r="F157" s="196"/>
      <c r="G157" s="196"/>
      <c r="H157" s="196"/>
      <c r="I157" s="196"/>
    </row>
    <row r="158" spans="6:9" s="52" customFormat="1" ht="12.75">
      <c r="F158" s="196"/>
      <c r="G158" s="196"/>
      <c r="H158" s="196"/>
      <c r="I158" s="196"/>
    </row>
    <row r="159" spans="6:9" s="52" customFormat="1" ht="12.75">
      <c r="F159" s="196"/>
      <c r="G159" s="196"/>
      <c r="H159" s="196"/>
      <c r="I159" s="196"/>
    </row>
    <row r="160" spans="6:9" s="52" customFormat="1" ht="12.75">
      <c r="F160" s="196"/>
      <c r="G160" s="196"/>
      <c r="H160" s="196"/>
      <c r="I160" s="196"/>
    </row>
    <row r="161" spans="6:9" s="52" customFormat="1" ht="12.75">
      <c r="F161" s="196"/>
      <c r="G161" s="196"/>
      <c r="H161" s="196"/>
      <c r="I161" s="196"/>
    </row>
    <row r="162" spans="6:9" s="52" customFormat="1" ht="12.75">
      <c r="F162" s="196"/>
      <c r="G162" s="196"/>
      <c r="H162" s="196"/>
      <c r="I162" s="196"/>
    </row>
    <row r="163" spans="6:9" s="52" customFormat="1" ht="12.75">
      <c r="F163" s="196"/>
      <c r="G163" s="196"/>
      <c r="H163" s="196"/>
      <c r="I163" s="196"/>
    </row>
    <row r="164" spans="6:9" s="52" customFormat="1" ht="12.75">
      <c r="F164" s="196"/>
      <c r="G164" s="196"/>
      <c r="H164" s="196"/>
      <c r="I164" s="196"/>
    </row>
    <row r="165" spans="6:9" s="52" customFormat="1" ht="12.75">
      <c r="F165" s="196"/>
      <c r="G165" s="196"/>
      <c r="H165" s="196"/>
      <c r="I165" s="196"/>
    </row>
    <row r="166" spans="6:9" s="52" customFormat="1" ht="12.75">
      <c r="F166" s="196"/>
      <c r="G166" s="196"/>
      <c r="H166" s="196"/>
      <c r="I166" s="196"/>
    </row>
    <row r="167" spans="6:9" s="52" customFormat="1" ht="12.75">
      <c r="F167" s="196"/>
      <c r="G167" s="196"/>
      <c r="H167" s="196"/>
      <c r="I167" s="196"/>
    </row>
    <row r="168" spans="6:9" s="52" customFormat="1" ht="12.75">
      <c r="F168" s="196"/>
      <c r="G168" s="196"/>
      <c r="H168" s="196"/>
      <c r="I168" s="196"/>
    </row>
    <row r="169" spans="6:9" s="52" customFormat="1" ht="12.75">
      <c r="F169" s="196"/>
      <c r="G169" s="196"/>
      <c r="H169" s="196"/>
      <c r="I169" s="196"/>
    </row>
    <row r="170" spans="6:9" s="52" customFormat="1" ht="12.75">
      <c r="F170" s="196"/>
      <c r="G170" s="196"/>
      <c r="H170" s="196"/>
      <c r="I170" s="196"/>
    </row>
    <row r="171" spans="6:9" s="52" customFormat="1" ht="12.75">
      <c r="F171" s="196"/>
      <c r="G171" s="196"/>
      <c r="H171" s="196"/>
      <c r="I171" s="196"/>
    </row>
    <row r="172" spans="6:9" s="52" customFormat="1" ht="12.75">
      <c r="F172" s="196"/>
      <c r="G172" s="196"/>
      <c r="H172" s="196"/>
      <c r="I172" s="196"/>
    </row>
    <row r="173" spans="6:9" s="52" customFormat="1" ht="12.75">
      <c r="F173" s="196"/>
      <c r="G173" s="196"/>
      <c r="H173" s="196"/>
      <c r="I173" s="196"/>
    </row>
    <row r="174" spans="6:9" s="52" customFormat="1" ht="12.75">
      <c r="F174" s="196"/>
      <c r="G174" s="196"/>
      <c r="H174" s="196"/>
      <c r="I174" s="196"/>
    </row>
    <row r="175" spans="6:9" s="52" customFormat="1" ht="12.75">
      <c r="F175" s="196"/>
      <c r="G175" s="196"/>
      <c r="H175" s="196"/>
      <c r="I175" s="196"/>
    </row>
    <row r="176" spans="6:9" s="52" customFormat="1" ht="12.75">
      <c r="F176" s="196"/>
      <c r="G176" s="196"/>
      <c r="H176" s="196"/>
      <c r="I176" s="196"/>
    </row>
    <row r="177" spans="6:9" s="52" customFormat="1" ht="12.75">
      <c r="F177" s="196"/>
      <c r="G177" s="196"/>
      <c r="H177" s="196"/>
      <c r="I177" s="196"/>
    </row>
    <row r="178" spans="6:9" s="52" customFormat="1" ht="12.75">
      <c r="F178" s="196"/>
      <c r="G178" s="196"/>
      <c r="H178" s="196"/>
      <c r="I178" s="196"/>
    </row>
    <row r="179" spans="6:9" s="52" customFormat="1" ht="12.75">
      <c r="F179" s="196"/>
      <c r="G179" s="196"/>
      <c r="H179" s="196"/>
      <c r="I179" s="196"/>
    </row>
    <row r="180" spans="6:9" s="52" customFormat="1" ht="12.75">
      <c r="F180" s="196"/>
      <c r="G180" s="196"/>
      <c r="H180" s="196"/>
      <c r="I180" s="196"/>
    </row>
    <row r="181" spans="6:9" s="52" customFormat="1" ht="12.75">
      <c r="F181" s="196"/>
      <c r="G181" s="196"/>
      <c r="H181" s="196"/>
      <c r="I181" s="196"/>
    </row>
    <row r="182" spans="6:9" s="52" customFormat="1" ht="12.75">
      <c r="F182" s="196"/>
      <c r="G182" s="196"/>
      <c r="H182" s="196"/>
      <c r="I182" s="196"/>
    </row>
    <row r="183" spans="6:9" s="52" customFormat="1" ht="12.75">
      <c r="F183" s="196"/>
      <c r="G183" s="196"/>
      <c r="H183" s="196"/>
      <c r="I183" s="196"/>
    </row>
    <row r="184" spans="6:9" s="52" customFormat="1" ht="12.75">
      <c r="F184" s="196"/>
      <c r="G184" s="196"/>
      <c r="H184" s="196"/>
      <c r="I184" s="196"/>
    </row>
    <row r="185" spans="6:9" s="52" customFormat="1" ht="12.75">
      <c r="F185" s="196"/>
      <c r="G185" s="196"/>
      <c r="H185" s="196"/>
      <c r="I185" s="196"/>
    </row>
    <row r="186" spans="6:9" s="52" customFormat="1" ht="12.75">
      <c r="F186" s="196"/>
      <c r="G186" s="196"/>
      <c r="H186" s="196"/>
      <c r="I186" s="196"/>
    </row>
    <row r="187" spans="6:9" s="52" customFormat="1" ht="12.75">
      <c r="F187" s="196"/>
      <c r="G187" s="196"/>
      <c r="H187" s="196"/>
      <c r="I187" s="196"/>
    </row>
    <row r="188" spans="6:9" s="52" customFormat="1" ht="12.75">
      <c r="F188" s="196"/>
      <c r="G188" s="196"/>
      <c r="H188" s="196"/>
      <c r="I188" s="196"/>
    </row>
    <row r="189" spans="6:9" s="52" customFormat="1" ht="12.75">
      <c r="F189" s="196"/>
      <c r="G189" s="196"/>
      <c r="H189" s="196"/>
      <c r="I189" s="196"/>
    </row>
    <row r="190" spans="6:9" s="52" customFormat="1" ht="12.75">
      <c r="F190" s="196"/>
      <c r="G190" s="196"/>
      <c r="H190" s="196"/>
      <c r="I190" s="196"/>
    </row>
    <row r="191" spans="6:9" s="52" customFormat="1" ht="12.75">
      <c r="F191" s="196"/>
      <c r="G191" s="196"/>
      <c r="H191" s="196"/>
      <c r="I191" s="196"/>
    </row>
    <row r="192" spans="6:9" s="52" customFormat="1" ht="12.75">
      <c r="F192" s="196"/>
      <c r="G192" s="196"/>
      <c r="H192" s="196"/>
      <c r="I192" s="196"/>
    </row>
    <row r="193" spans="6:9" s="52" customFormat="1" ht="12.75">
      <c r="F193" s="196"/>
      <c r="G193" s="196"/>
      <c r="H193" s="196"/>
      <c r="I193" s="196"/>
    </row>
    <row r="194" spans="6:9" s="52" customFormat="1" ht="12.75">
      <c r="F194" s="196"/>
      <c r="G194" s="196"/>
      <c r="H194" s="196"/>
      <c r="I194" s="196"/>
    </row>
    <row r="195" spans="6:9" s="52" customFormat="1" ht="12.75">
      <c r="F195" s="196"/>
      <c r="G195" s="196"/>
      <c r="H195" s="196"/>
      <c r="I195" s="196"/>
    </row>
    <row r="196" spans="6:9" s="52" customFormat="1" ht="12.75">
      <c r="F196" s="196"/>
      <c r="G196" s="196"/>
      <c r="H196" s="196"/>
      <c r="I196" s="196"/>
    </row>
    <row r="197" spans="6:9" s="52" customFormat="1" ht="12.75">
      <c r="F197" s="196"/>
      <c r="G197" s="196"/>
      <c r="H197" s="196"/>
      <c r="I197" s="196"/>
    </row>
    <row r="198" spans="6:9" s="52" customFormat="1" ht="12.75">
      <c r="F198" s="196"/>
      <c r="G198" s="196"/>
      <c r="H198" s="196"/>
      <c r="I198" s="196"/>
    </row>
    <row r="199" spans="6:9" s="52" customFormat="1" ht="12.75">
      <c r="F199" s="196"/>
      <c r="G199" s="196"/>
      <c r="H199" s="196"/>
      <c r="I199" s="196"/>
    </row>
    <row r="200" spans="6:9" s="52" customFormat="1" ht="12.75">
      <c r="F200" s="196"/>
      <c r="G200" s="196"/>
      <c r="H200" s="196"/>
      <c r="I200" s="196"/>
    </row>
    <row r="201" spans="6:9" s="52" customFormat="1" ht="12.75">
      <c r="F201" s="196"/>
      <c r="G201" s="196"/>
      <c r="H201" s="196"/>
      <c r="I201" s="196"/>
    </row>
    <row r="202" spans="6:9" s="52" customFormat="1" ht="12.75">
      <c r="F202" s="196"/>
      <c r="G202" s="196"/>
      <c r="H202" s="196"/>
      <c r="I202" s="196"/>
    </row>
    <row r="203" spans="6:9" s="52" customFormat="1" ht="12.75">
      <c r="F203" s="196"/>
      <c r="G203" s="196"/>
      <c r="H203" s="196"/>
      <c r="I203" s="196"/>
    </row>
    <row r="204" spans="6:9" s="52" customFormat="1" ht="12.75">
      <c r="F204" s="196"/>
      <c r="G204" s="196"/>
      <c r="H204" s="196"/>
      <c r="I204" s="196"/>
    </row>
    <row r="205" spans="6:9" s="52" customFormat="1" ht="12.75">
      <c r="F205" s="196"/>
      <c r="G205" s="196"/>
      <c r="H205" s="196"/>
      <c r="I205" s="196"/>
    </row>
    <row r="206" spans="6:9" s="52" customFormat="1" ht="12.75">
      <c r="F206" s="196"/>
      <c r="G206" s="196"/>
      <c r="H206" s="196"/>
      <c r="I206" s="196"/>
    </row>
    <row r="207" spans="6:9" s="52" customFormat="1" ht="12.75">
      <c r="F207" s="196"/>
      <c r="G207" s="196"/>
      <c r="H207" s="196"/>
      <c r="I207" s="196"/>
    </row>
    <row r="208" spans="6:9" s="52" customFormat="1" ht="12.75">
      <c r="F208" s="196"/>
      <c r="G208" s="196"/>
      <c r="H208" s="196"/>
      <c r="I208" s="196"/>
    </row>
    <row r="209" spans="6:9" s="52" customFormat="1" ht="12.75">
      <c r="F209" s="196"/>
      <c r="G209" s="196"/>
      <c r="H209" s="196"/>
      <c r="I209" s="196"/>
    </row>
    <row r="210" spans="6:9" s="52" customFormat="1" ht="12.75">
      <c r="F210" s="196"/>
      <c r="G210" s="196"/>
      <c r="H210" s="196"/>
      <c r="I210" s="196"/>
    </row>
    <row r="211" spans="6:9" s="52" customFormat="1" ht="12.75">
      <c r="F211" s="196"/>
      <c r="G211" s="196"/>
      <c r="H211" s="196"/>
      <c r="I211" s="196"/>
    </row>
    <row r="212" spans="6:9" s="52" customFormat="1" ht="12.75">
      <c r="F212" s="196"/>
      <c r="G212" s="196"/>
      <c r="H212" s="196"/>
      <c r="I212" s="196"/>
    </row>
    <row r="213" spans="6:9" s="52" customFormat="1" ht="12.75">
      <c r="F213" s="196"/>
      <c r="G213" s="196"/>
      <c r="H213" s="196"/>
      <c r="I213" s="196"/>
    </row>
  </sheetData>
  <sheetProtection selectLockedCells="1" selectUnlockedCells="1"/>
  <mergeCells count="8">
    <mergeCell ref="A77:I77"/>
    <mergeCell ref="M5:P5"/>
    <mergeCell ref="A1:P1"/>
    <mergeCell ref="A2:P2"/>
    <mergeCell ref="A3:P3"/>
    <mergeCell ref="A4:P4"/>
    <mergeCell ref="C5:E5"/>
    <mergeCell ref="F5:I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3"/>
  <sheetViews>
    <sheetView view="pageBreakPreview" zoomScaleSheetLayoutView="100" workbookViewId="0" topLeftCell="A1">
      <selection activeCell="A1" sqref="A1:M1"/>
    </sheetView>
  </sheetViews>
  <sheetFormatPr defaultColWidth="9.00390625" defaultRowHeight="12.75"/>
  <cols>
    <col min="1" max="1" width="4.125" style="1" customWidth="1"/>
    <col min="2" max="2" width="45.75390625" style="1" customWidth="1"/>
    <col min="3" max="5" width="0" style="1" hidden="1" customWidth="1"/>
    <col min="6" max="6" width="10.125" style="194" customWidth="1"/>
    <col min="7" max="7" width="10.875" style="194" customWidth="1"/>
    <col min="8" max="8" width="12.00390625" style="194" customWidth="1"/>
    <col min="9" max="9" width="9.75390625" style="194" customWidth="1"/>
    <col min="10" max="12" width="9.125" style="1" customWidth="1"/>
    <col min="13" max="16384" width="9.25390625" style="1" customWidth="1"/>
  </cols>
  <sheetData>
    <row r="1" spans="1:13" ht="25.5" customHeight="1">
      <c r="A1" s="264" t="s">
        <v>189</v>
      </c>
      <c r="B1" s="264"/>
      <c r="C1" s="264"/>
      <c r="D1" s="264"/>
      <c r="E1" s="264"/>
      <c r="F1" s="264"/>
      <c r="G1" s="264"/>
      <c r="H1" s="264"/>
      <c r="I1" s="264"/>
      <c r="J1" s="265"/>
      <c r="K1" s="265"/>
      <c r="L1" s="265"/>
      <c r="M1" s="265"/>
    </row>
    <row r="2" spans="1:13" ht="18.75" customHeight="1">
      <c r="A2" s="266" t="s">
        <v>139</v>
      </c>
      <c r="B2" s="266"/>
      <c r="C2" s="266"/>
      <c r="D2" s="266"/>
      <c r="E2" s="266"/>
      <c r="F2" s="266"/>
      <c r="G2" s="266"/>
      <c r="H2" s="266"/>
      <c r="I2" s="266"/>
      <c r="J2" s="265"/>
      <c r="K2" s="265"/>
      <c r="L2" s="265"/>
      <c r="M2" s="265"/>
    </row>
    <row r="3" spans="1:13" ht="15" customHeight="1">
      <c r="A3" s="267" t="s">
        <v>134</v>
      </c>
      <c r="B3" s="267"/>
      <c r="C3" s="267"/>
      <c r="D3" s="267"/>
      <c r="E3" s="267"/>
      <c r="F3" s="267"/>
      <c r="G3" s="267"/>
      <c r="H3" s="267"/>
      <c r="I3" s="267"/>
      <c r="J3" s="265"/>
      <c r="K3" s="265"/>
      <c r="L3" s="265"/>
      <c r="M3" s="265"/>
    </row>
    <row r="4" spans="1:13" ht="9" customHeight="1" thickBot="1">
      <c r="A4" s="272" t="s">
        <v>155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</row>
    <row r="5" spans="1:13" s="4" customFormat="1" ht="12" customHeight="1" thickBot="1">
      <c r="A5" s="156"/>
      <c r="B5" s="157"/>
      <c r="C5" s="262" t="s">
        <v>77</v>
      </c>
      <c r="D5" s="262"/>
      <c r="E5" s="262"/>
      <c r="F5" s="262" t="s">
        <v>140</v>
      </c>
      <c r="G5" s="262"/>
      <c r="H5" s="262"/>
      <c r="I5" s="263"/>
      <c r="J5" s="262" t="s">
        <v>142</v>
      </c>
      <c r="K5" s="262"/>
      <c r="L5" s="262"/>
      <c r="M5" s="263"/>
    </row>
    <row r="6" spans="1:13" ht="39" customHeight="1" thickBot="1">
      <c r="A6" s="158" t="s">
        <v>0</v>
      </c>
      <c r="B6" s="6" t="s">
        <v>1</v>
      </c>
      <c r="C6" s="7" t="s">
        <v>2</v>
      </c>
      <c r="D6" s="8" t="s">
        <v>3</v>
      </c>
      <c r="E6" s="9" t="s">
        <v>4</v>
      </c>
      <c r="F6" s="7" t="s">
        <v>5</v>
      </c>
      <c r="G6" s="8" t="s">
        <v>3</v>
      </c>
      <c r="H6" s="8" t="s">
        <v>6</v>
      </c>
      <c r="I6" s="159" t="s">
        <v>4</v>
      </c>
      <c r="J6" s="7" t="s">
        <v>5</v>
      </c>
      <c r="K6" s="8" t="s">
        <v>3</v>
      </c>
      <c r="L6" s="8" t="s">
        <v>6</v>
      </c>
      <c r="M6" s="159" t="s">
        <v>4</v>
      </c>
    </row>
    <row r="7" spans="1:13" s="14" customFormat="1" ht="10.5" customHeight="1" thickBot="1">
      <c r="A7" s="160">
        <v>1</v>
      </c>
      <c r="B7" s="54">
        <v>2</v>
      </c>
      <c r="C7" s="12"/>
      <c r="D7" s="12"/>
      <c r="E7" s="13"/>
      <c r="F7" s="55">
        <v>4</v>
      </c>
      <c r="G7" s="55"/>
      <c r="H7" s="55">
        <v>5</v>
      </c>
      <c r="I7" s="161">
        <v>6</v>
      </c>
      <c r="J7" s="55">
        <v>4</v>
      </c>
      <c r="K7" s="55"/>
      <c r="L7" s="55">
        <v>5</v>
      </c>
      <c r="M7" s="161">
        <v>6</v>
      </c>
    </row>
    <row r="8" spans="1:13" s="19" customFormat="1" ht="12" customHeight="1">
      <c r="A8" s="162" t="s">
        <v>7</v>
      </c>
      <c r="B8" s="78" t="s">
        <v>8</v>
      </c>
      <c r="C8" s="17"/>
      <c r="D8" s="17"/>
      <c r="E8" s="17"/>
      <c r="F8" s="57"/>
      <c r="G8" s="58"/>
      <c r="H8" s="58"/>
      <c r="I8" s="163"/>
      <c r="J8" s="57"/>
      <c r="K8" s="58"/>
      <c r="L8" s="58"/>
      <c r="M8" s="163"/>
    </row>
    <row r="9" spans="1:13" ht="9" customHeight="1">
      <c r="A9" s="164">
        <v>1</v>
      </c>
      <c r="B9" s="79" t="s">
        <v>9</v>
      </c>
      <c r="C9" s="22"/>
      <c r="D9" s="23"/>
      <c r="E9" s="26"/>
      <c r="F9" s="60">
        <v>0</v>
      </c>
      <c r="G9" s="61"/>
      <c r="H9" s="61">
        <v>0</v>
      </c>
      <c r="I9" s="165">
        <f aca="true" t="shared" si="0" ref="I9:I40">SUM(F9:H9)</f>
        <v>0</v>
      </c>
      <c r="J9" s="60">
        <v>0</v>
      </c>
      <c r="K9" s="61"/>
      <c r="L9" s="61">
        <v>0</v>
      </c>
      <c r="M9" s="165">
        <f aca="true" t="shared" si="1" ref="M9:M59">SUM(J9:L9)</f>
        <v>0</v>
      </c>
    </row>
    <row r="10" spans="1:13" ht="9" customHeight="1">
      <c r="A10" s="164">
        <v>2</v>
      </c>
      <c r="B10" s="79" t="s">
        <v>10</v>
      </c>
      <c r="C10" s="22"/>
      <c r="D10" s="23"/>
      <c r="E10" s="26"/>
      <c r="F10" s="60">
        <v>0</v>
      </c>
      <c r="G10" s="69"/>
      <c r="H10" s="69">
        <v>0</v>
      </c>
      <c r="I10" s="165">
        <f t="shared" si="0"/>
        <v>0</v>
      </c>
      <c r="J10" s="60">
        <v>0</v>
      </c>
      <c r="K10" s="69"/>
      <c r="L10" s="69">
        <v>0</v>
      </c>
      <c r="M10" s="165">
        <f t="shared" si="1"/>
        <v>0</v>
      </c>
    </row>
    <row r="11" spans="1:13" ht="9" customHeight="1">
      <c r="A11" s="164">
        <v>3</v>
      </c>
      <c r="B11" s="79" t="s">
        <v>11</v>
      </c>
      <c r="C11" s="22"/>
      <c r="D11" s="23"/>
      <c r="E11" s="26"/>
      <c r="F11" s="60">
        <v>0</v>
      </c>
      <c r="G11" s="69"/>
      <c r="H11" s="69">
        <v>0</v>
      </c>
      <c r="I11" s="165">
        <f t="shared" si="0"/>
        <v>0</v>
      </c>
      <c r="J11" s="60">
        <v>0</v>
      </c>
      <c r="K11" s="69"/>
      <c r="L11" s="69">
        <v>0</v>
      </c>
      <c r="M11" s="165">
        <f t="shared" si="1"/>
        <v>0</v>
      </c>
    </row>
    <row r="12" spans="1:13" ht="9" customHeight="1">
      <c r="A12" s="164">
        <v>4</v>
      </c>
      <c r="B12" s="79" t="s">
        <v>12</v>
      </c>
      <c r="C12" s="22"/>
      <c r="D12" s="23"/>
      <c r="E12" s="26"/>
      <c r="F12" s="60">
        <v>0</v>
      </c>
      <c r="G12" s="69"/>
      <c r="H12" s="69">
        <v>0</v>
      </c>
      <c r="I12" s="165">
        <f t="shared" si="0"/>
        <v>0</v>
      </c>
      <c r="J12" s="60">
        <v>0</v>
      </c>
      <c r="K12" s="69"/>
      <c r="L12" s="69">
        <v>0</v>
      </c>
      <c r="M12" s="165">
        <f t="shared" si="1"/>
        <v>0</v>
      </c>
    </row>
    <row r="13" spans="1:13" ht="9" customHeight="1">
      <c r="A13" s="164">
        <v>5</v>
      </c>
      <c r="B13" s="79" t="s">
        <v>13</v>
      </c>
      <c r="C13" s="22"/>
      <c r="D13" s="23"/>
      <c r="E13" s="26"/>
      <c r="F13" s="60">
        <v>0</v>
      </c>
      <c r="G13" s="69"/>
      <c r="H13" s="69">
        <v>0</v>
      </c>
      <c r="I13" s="165">
        <f t="shared" si="0"/>
        <v>0</v>
      </c>
      <c r="J13" s="60">
        <v>0</v>
      </c>
      <c r="K13" s="69"/>
      <c r="L13" s="69">
        <v>0</v>
      </c>
      <c r="M13" s="165">
        <f t="shared" si="1"/>
        <v>0</v>
      </c>
    </row>
    <row r="14" spans="1:13" s="19" customFormat="1" ht="9" customHeight="1">
      <c r="A14" s="166">
        <v>6</v>
      </c>
      <c r="B14" s="80" t="s">
        <v>14</v>
      </c>
      <c r="C14" s="26"/>
      <c r="D14" s="27"/>
      <c r="E14" s="26"/>
      <c r="F14" s="63">
        <f>SUM(F10:F13)</f>
        <v>0</v>
      </c>
      <c r="G14" s="64"/>
      <c r="H14" s="64">
        <f>SUM(H10:H13)</f>
        <v>0</v>
      </c>
      <c r="I14" s="165">
        <f t="shared" si="0"/>
        <v>0</v>
      </c>
      <c r="J14" s="63">
        <f>SUM(J10:J13)</f>
        <v>0</v>
      </c>
      <c r="K14" s="64"/>
      <c r="L14" s="64">
        <f>SUM(L10:L13)</f>
        <v>0</v>
      </c>
      <c r="M14" s="165">
        <f t="shared" si="1"/>
        <v>0</v>
      </c>
    </row>
    <row r="15" spans="1:13" ht="9" customHeight="1">
      <c r="A15" s="164">
        <v>7</v>
      </c>
      <c r="B15" s="79" t="s">
        <v>15</v>
      </c>
      <c r="C15" s="28"/>
      <c r="D15" s="29"/>
      <c r="E15" s="26"/>
      <c r="F15" s="65">
        <v>0</v>
      </c>
      <c r="G15" s="75"/>
      <c r="H15" s="75">
        <v>0</v>
      </c>
      <c r="I15" s="165">
        <f t="shared" si="0"/>
        <v>0</v>
      </c>
      <c r="J15" s="65">
        <v>0</v>
      </c>
      <c r="K15" s="75"/>
      <c r="L15" s="75">
        <v>12880</v>
      </c>
      <c r="M15" s="165">
        <f t="shared" si="1"/>
        <v>12880</v>
      </c>
    </row>
    <row r="16" spans="1:13" ht="9" customHeight="1">
      <c r="A16" s="164" t="s">
        <v>16</v>
      </c>
      <c r="B16" s="79" t="s">
        <v>17</v>
      </c>
      <c r="C16" s="28"/>
      <c r="D16" s="29"/>
      <c r="E16" s="26"/>
      <c r="F16" s="65">
        <v>0</v>
      </c>
      <c r="G16" s="75"/>
      <c r="H16" s="75">
        <v>0</v>
      </c>
      <c r="I16" s="165">
        <f t="shared" si="0"/>
        <v>0</v>
      </c>
      <c r="J16" s="65">
        <v>0</v>
      </c>
      <c r="K16" s="75"/>
      <c r="L16" s="75">
        <v>0</v>
      </c>
      <c r="M16" s="165">
        <f t="shared" si="1"/>
        <v>0</v>
      </c>
    </row>
    <row r="17" spans="1:13" ht="9" customHeight="1">
      <c r="A17" s="164" t="s">
        <v>18</v>
      </c>
      <c r="B17" s="79" t="s">
        <v>19</v>
      </c>
      <c r="C17" s="28"/>
      <c r="D17" s="29"/>
      <c r="E17" s="26"/>
      <c r="F17" s="65">
        <v>0</v>
      </c>
      <c r="G17" s="75"/>
      <c r="H17" s="75">
        <v>0</v>
      </c>
      <c r="I17" s="165">
        <f t="shared" si="0"/>
        <v>0</v>
      </c>
      <c r="J17" s="65">
        <v>0</v>
      </c>
      <c r="K17" s="75"/>
      <c r="L17" s="75">
        <v>0</v>
      </c>
      <c r="M17" s="165">
        <f t="shared" si="1"/>
        <v>0</v>
      </c>
    </row>
    <row r="18" spans="1:13" ht="9" customHeight="1">
      <c r="A18" s="164">
        <v>9</v>
      </c>
      <c r="B18" s="79" t="s">
        <v>20</v>
      </c>
      <c r="C18" s="28"/>
      <c r="D18" s="29"/>
      <c r="E18" s="26"/>
      <c r="F18" s="65">
        <v>0</v>
      </c>
      <c r="G18" s="75"/>
      <c r="H18" s="75">
        <v>0</v>
      </c>
      <c r="I18" s="165">
        <f t="shared" si="0"/>
        <v>0</v>
      </c>
      <c r="J18" s="65">
        <v>0</v>
      </c>
      <c r="K18" s="75"/>
      <c r="L18" s="75">
        <v>0</v>
      </c>
      <c r="M18" s="165">
        <f t="shared" si="1"/>
        <v>0</v>
      </c>
    </row>
    <row r="19" spans="1:13" s="19" customFormat="1" ht="9" customHeight="1">
      <c r="A19" s="166">
        <v>10</v>
      </c>
      <c r="B19" s="80" t="s">
        <v>21</v>
      </c>
      <c r="C19" s="26"/>
      <c r="D19" s="27"/>
      <c r="E19" s="26"/>
      <c r="F19" s="63">
        <f>SUM(F15:F18)</f>
        <v>0</v>
      </c>
      <c r="G19" s="64"/>
      <c r="H19" s="64">
        <f>SUM(H15:H18)</f>
        <v>0</v>
      </c>
      <c r="I19" s="165">
        <f t="shared" si="0"/>
        <v>0</v>
      </c>
      <c r="J19" s="63">
        <f>SUM(J15:J18)</f>
        <v>0</v>
      </c>
      <c r="K19" s="64"/>
      <c r="L19" s="64">
        <f>SUM(L15:L18)</f>
        <v>12880</v>
      </c>
      <c r="M19" s="165">
        <f t="shared" si="1"/>
        <v>12880</v>
      </c>
    </row>
    <row r="20" spans="1:13" ht="9" customHeight="1">
      <c r="A20" s="167">
        <v>11</v>
      </c>
      <c r="B20" s="81" t="s">
        <v>22</v>
      </c>
      <c r="C20" s="22"/>
      <c r="D20" s="23"/>
      <c r="E20" s="26"/>
      <c r="F20" s="60">
        <v>0</v>
      </c>
      <c r="G20" s="61"/>
      <c r="H20" s="61">
        <v>28</v>
      </c>
      <c r="I20" s="165">
        <f t="shared" si="0"/>
        <v>28</v>
      </c>
      <c r="J20" s="60">
        <v>0</v>
      </c>
      <c r="K20" s="61"/>
      <c r="L20" s="61">
        <f>+'5B bev felh'!G9</f>
        <v>0</v>
      </c>
      <c r="M20" s="165">
        <f t="shared" si="1"/>
        <v>0</v>
      </c>
    </row>
    <row r="21" spans="1:13" ht="9" customHeight="1">
      <c r="A21" s="167">
        <v>12</v>
      </c>
      <c r="B21" s="81" t="s">
        <v>23</v>
      </c>
      <c r="C21" s="22"/>
      <c r="D21" s="23"/>
      <c r="E21" s="26"/>
      <c r="F21" s="60">
        <v>0</v>
      </c>
      <c r="G21" s="61"/>
      <c r="H21" s="61">
        <f>+'5B bev felh'!E17</f>
        <v>0</v>
      </c>
      <c r="I21" s="165">
        <f t="shared" si="0"/>
        <v>0</v>
      </c>
      <c r="J21" s="60">
        <v>0</v>
      </c>
      <c r="K21" s="61"/>
      <c r="L21" s="61">
        <f>+'5B bev felh'!G17</f>
        <v>0</v>
      </c>
      <c r="M21" s="165">
        <f t="shared" si="1"/>
        <v>0</v>
      </c>
    </row>
    <row r="22" spans="1:13" ht="9" customHeight="1">
      <c r="A22" s="166">
        <v>13</v>
      </c>
      <c r="B22" s="80" t="s">
        <v>24</v>
      </c>
      <c r="C22" s="26"/>
      <c r="D22" s="27"/>
      <c r="E22" s="26"/>
      <c r="F22" s="63">
        <f>SUM(F20:F21)</f>
        <v>0</v>
      </c>
      <c r="G22" s="64"/>
      <c r="H22" s="64">
        <f>SUM(H20:H21)</f>
        <v>28</v>
      </c>
      <c r="I22" s="165">
        <f t="shared" si="0"/>
        <v>28</v>
      </c>
      <c r="J22" s="63">
        <f>SUM(J20:J21)</f>
        <v>0</v>
      </c>
      <c r="K22" s="64"/>
      <c r="L22" s="64">
        <f>SUM(L20:L21)</f>
        <v>0</v>
      </c>
      <c r="M22" s="165">
        <f t="shared" si="1"/>
        <v>0</v>
      </c>
    </row>
    <row r="23" spans="1:13" ht="9" customHeight="1">
      <c r="A23" s="164">
        <v>14</v>
      </c>
      <c r="B23" s="79" t="s">
        <v>25</v>
      </c>
      <c r="C23" s="22"/>
      <c r="D23" s="23"/>
      <c r="E23" s="26"/>
      <c r="F23" s="60">
        <v>0</v>
      </c>
      <c r="G23" s="61"/>
      <c r="H23" s="61">
        <v>0</v>
      </c>
      <c r="I23" s="165">
        <f t="shared" si="0"/>
        <v>0</v>
      </c>
      <c r="J23" s="60">
        <v>0</v>
      </c>
      <c r="K23" s="61"/>
      <c r="L23" s="61">
        <v>0</v>
      </c>
      <c r="M23" s="165">
        <f t="shared" si="1"/>
        <v>0</v>
      </c>
    </row>
    <row r="24" spans="1:13" ht="9" customHeight="1">
      <c r="A24" s="164">
        <v>15</v>
      </c>
      <c r="B24" s="79" t="s">
        <v>26</v>
      </c>
      <c r="C24" s="22"/>
      <c r="D24" s="23"/>
      <c r="E24" s="26"/>
      <c r="F24" s="60">
        <v>0</v>
      </c>
      <c r="G24" s="61"/>
      <c r="H24" s="61">
        <v>0</v>
      </c>
      <c r="I24" s="165">
        <f t="shared" si="0"/>
        <v>0</v>
      </c>
      <c r="J24" s="60">
        <v>0</v>
      </c>
      <c r="K24" s="61"/>
      <c r="L24" s="61">
        <v>0</v>
      </c>
      <c r="M24" s="165">
        <f t="shared" si="1"/>
        <v>0</v>
      </c>
    </row>
    <row r="25" spans="1:13" ht="9" customHeight="1">
      <c r="A25" s="164">
        <v>16</v>
      </c>
      <c r="B25" s="79" t="s">
        <v>27</v>
      </c>
      <c r="C25" s="22"/>
      <c r="D25" s="23"/>
      <c r="E25" s="26"/>
      <c r="F25" s="60">
        <v>0</v>
      </c>
      <c r="G25" s="61"/>
      <c r="H25" s="61">
        <v>0</v>
      </c>
      <c r="I25" s="165">
        <f t="shared" si="0"/>
        <v>0</v>
      </c>
      <c r="J25" s="60">
        <v>0</v>
      </c>
      <c r="K25" s="61"/>
      <c r="L25" s="61">
        <v>0</v>
      </c>
      <c r="M25" s="165">
        <f t="shared" si="1"/>
        <v>0</v>
      </c>
    </row>
    <row r="26" spans="1:13" ht="9" customHeight="1">
      <c r="A26" s="164">
        <v>17</v>
      </c>
      <c r="B26" s="79" t="s">
        <v>28</v>
      </c>
      <c r="C26" s="22"/>
      <c r="D26" s="23"/>
      <c r="E26" s="26"/>
      <c r="F26" s="60">
        <v>0</v>
      </c>
      <c r="G26" s="61"/>
      <c r="H26" s="61">
        <v>0</v>
      </c>
      <c r="I26" s="165">
        <f t="shared" si="0"/>
        <v>0</v>
      </c>
      <c r="J26" s="60">
        <v>0</v>
      </c>
      <c r="K26" s="61"/>
      <c r="L26" s="61">
        <v>0</v>
      </c>
      <c r="M26" s="165">
        <f t="shared" si="1"/>
        <v>0</v>
      </c>
    </row>
    <row r="27" spans="1:13" s="19" customFormat="1" ht="9" customHeight="1">
      <c r="A27" s="168">
        <v>18</v>
      </c>
      <c r="B27" s="80" t="s">
        <v>29</v>
      </c>
      <c r="C27" s="26"/>
      <c r="D27" s="27"/>
      <c r="E27" s="26"/>
      <c r="F27" s="63">
        <f>SUM(F20:F26)</f>
        <v>0</v>
      </c>
      <c r="G27" s="64"/>
      <c r="H27" s="64">
        <f>SUM(H23:H26)</f>
        <v>0</v>
      </c>
      <c r="I27" s="165">
        <f t="shared" si="0"/>
        <v>0</v>
      </c>
      <c r="J27" s="63">
        <f>SUM(J20:J26)</f>
        <v>0</v>
      </c>
      <c r="K27" s="64"/>
      <c r="L27" s="64">
        <f>SUM(L23:L26)</f>
        <v>0</v>
      </c>
      <c r="M27" s="165">
        <f t="shared" si="1"/>
        <v>0</v>
      </c>
    </row>
    <row r="28" spans="1:13" ht="9" customHeight="1">
      <c r="A28" s="164">
        <v>19</v>
      </c>
      <c r="B28" s="79" t="s">
        <v>30</v>
      </c>
      <c r="C28" s="28"/>
      <c r="D28" s="29"/>
      <c r="E28" s="26"/>
      <c r="F28" s="65">
        <v>0</v>
      </c>
      <c r="G28" s="61"/>
      <c r="H28" s="61">
        <v>0</v>
      </c>
      <c r="I28" s="165">
        <f t="shared" si="0"/>
        <v>0</v>
      </c>
      <c r="J28" s="65">
        <v>0</v>
      </c>
      <c r="K28" s="61"/>
      <c r="L28" s="61">
        <v>0</v>
      </c>
      <c r="M28" s="165">
        <f t="shared" si="1"/>
        <v>0</v>
      </c>
    </row>
    <row r="29" spans="1:13" ht="9" customHeight="1">
      <c r="A29" s="164">
        <v>20</v>
      </c>
      <c r="B29" s="79" t="s">
        <v>31</v>
      </c>
      <c r="C29" s="28"/>
      <c r="D29" s="29"/>
      <c r="E29" s="26"/>
      <c r="F29" s="65">
        <v>0</v>
      </c>
      <c r="G29" s="61"/>
      <c r="H29" s="61">
        <v>0</v>
      </c>
      <c r="I29" s="165">
        <f t="shared" si="0"/>
        <v>0</v>
      </c>
      <c r="J29" s="65">
        <v>0</v>
      </c>
      <c r="K29" s="61"/>
      <c r="L29" s="61">
        <v>0</v>
      </c>
      <c r="M29" s="165">
        <f t="shared" si="1"/>
        <v>0</v>
      </c>
    </row>
    <row r="30" spans="1:13" ht="9" customHeight="1">
      <c r="A30" s="164">
        <v>21</v>
      </c>
      <c r="B30" s="79" t="s">
        <v>32</v>
      </c>
      <c r="C30" s="28"/>
      <c r="D30" s="29"/>
      <c r="E30" s="26"/>
      <c r="F30" s="65">
        <v>0</v>
      </c>
      <c r="G30" s="61"/>
      <c r="H30" s="61">
        <v>0</v>
      </c>
      <c r="I30" s="165">
        <f t="shared" si="0"/>
        <v>0</v>
      </c>
      <c r="J30" s="65">
        <v>0</v>
      </c>
      <c r="K30" s="61"/>
      <c r="L30" s="61">
        <v>0</v>
      </c>
      <c r="M30" s="165">
        <f t="shared" si="1"/>
        <v>0</v>
      </c>
    </row>
    <row r="31" spans="1:13" ht="9" customHeight="1">
      <c r="A31" s="164">
        <v>22</v>
      </c>
      <c r="B31" s="79" t="s">
        <v>33</v>
      </c>
      <c r="C31" s="28"/>
      <c r="D31" s="29"/>
      <c r="E31" s="26"/>
      <c r="F31" s="65">
        <v>0</v>
      </c>
      <c r="G31" s="66"/>
      <c r="H31" s="66">
        <v>0</v>
      </c>
      <c r="I31" s="165">
        <f t="shared" si="0"/>
        <v>0</v>
      </c>
      <c r="J31" s="65">
        <v>0</v>
      </c>
      <c r="K31" s="66"/>
      <c r="L31" s="66">
        <v>0</v>
      </c>
      <c r="M31" s="165">
        <f t="shared" si="1"/>
        <v>0</v>
      </c>
    </row>
    <row r="32" spans="1:13" ht="9" customHeight="1">
      <c r="A32" s="164">
        <v>23</v>
      </c>
      <c r="B32" s="79" t="s">
        <v>34</v>
      </c>
      <c r="C32" s="28"/>
      <c r="D32" s="29"/>
      <c r="E32" s="26"/>
      <c r="F32" s="65">
        <v>0</v>
      </c>
      <c r="G32" s="61"/>
      <c r="H32" s="61">
        <v>0</v>
      </c>
      <c r="I32" s="165">
        <f t="shared" si="0"/>
        <v>0</v>
      </c>
      <c r="J32" s="65">
        <v>0</v>
      </c>
      <c r="K32" s="61"/>
      <c r="L32" s="61">
        <v>0</v>
      </c>
      <c r="M32" s="165">
        <f t="shared" si="1"/>
        <v>0</v>
      </c>
    </row>
    <row r="33" spans="1:13" ht="9" customHeight="1">
      <c r="A33" s="164">
        <v>24</v>
      </c>
      <c r="B33" s="59" t="s">
        <v>166</v>
      </c>
      <c r="C33" s="28"/>
      <c r="D33" s="29"/>
      <c r="E33" s="26"/>
      <c r="F33" s="65">
        <v>0</v>
      </c>
      <c r="G33" s="61"/>
      <c r="H33" s="61">
        <v>0</v>
      </c>
      <c r="I33" s="165">
        <f t="shared" si="0"/>
        <v>0</v>
      </c>
      <c r="J33" s="65">
        <v>0</v>
      </c>
      <c r="K33" s="61"/>
      <c r="L33" s="61">
        <v>0</v>
      </c>
      <c r="M33" s="165">
        <f t="shared" si="1"/>
        <v>0</v>
      </c>
    </row>
    <row r="34" spans="1:13" ht="9" customHeight="1">
      <c r="A34" s="164">
        <v>25</v>
      </c>
      <c r="B34" s="79" t="s">
        <v>35</v>
      </c>
      <c r="C34" s="28"/>
      <c r="D34" s="29"/>
      <c r="E34" s="26"/>
      <c r="F34" s="65">
        <v>0</v>
      </c>
      <c r="G34" s="61"/>
      <c r="H34" s="61">
        <v>0</v>
      </c>
      <c r="I34" s="165">
        <f t="shared" si="0"/>
        <v>0</v>
      </c>
      <c r="J34" s="65">
        <v>0</v>
      </c>
      <c r="K34" s="61"/>
      <c r="L34" s="61">
        <v>0</v>
      </c>
      <c r="M34" s="165">
        <f t="shared" si="1"/>
        <v>0</v>
      </c>
    </row>
    <row r="35" spans="1:13" ht="9" customHeight="1">
      <c r="A35" s="164">
        <v>26</v>
      </c>
      <c r="B35" s="79" t="s">
        <v>36</v>
      </c>
      <c r="C35" s="22"/>
      <c r="D35" s="23"/>
      <c r="E35" s="26"/>
      <c r="F35" s="60">
        <v>0</v>
      </c>
      <c r="G35" s="61"/>
      <c r="H35" s="61">
        <v>0</v>
      </c>
      <c r="I35" s="165">
        <f t="shared" si="0"/>
        <v>0</v>
      </c>
      <c r="J35" s="60">
        <v>0</v>
      </c>
      <c r="K35" s="61"/>
      <c r="L35" s="61">
        <v>0</v>
      </c>
      <c r="M35" s="165">
        <f t="shared" si="1"/>
        <v>0</v>
      </c>
    </row>
    <row r="36" spans="1:13" ht="9" customHeight="1">
      <c r="A36" s="164">
        <v>27</v>
      </c>
      <c r="B36" s="79" t="s">
        <v>37</v>
      </c>
      <c r="C36" s="22"/>
      <c r="D36" s="23"/>
      <c r="E36" s="26"/>
      <c r="F36" s="60">
        <v>0</v>
      </c>
      <c r="G36" s="61"/>
      <c r="H36" s="61">
        <v>0</v>
      </c>
      <c r="I36" s="165">
        <f t="shared" si="0"/>
        <v>0</v>
      </c>
      <c r="J36" s="60">
        <v>0</v>
      </c>
      <c r="K36" s="61"/>
      <c r="L36" s="61">
        <v>0</v>
      </c>
      <c r="M36" s="165">
        <f t="shared" si="1"/>
        <v>0</v>
      </c>
    </row>
    <row r="37" spans="1:13" ht="9" customHeight="1">
      <c r="A37" s="164">
        <v>28</v>
      </c>
      <c r="B37" s="79" t="s">
        <v>38</v>
      </c>
      <c r="C37" s="22"/>
      <c r="D37" s="23"/>
      <c r="E37" s="26"/>
      <c r="F37" s="60">
        <v>0</v>
      </c>
      <c r="G37" s="61"/>
      <c r="H37" s="61">
        <v>0</v>
      </c>
      <c r="I37" s="165">
        <f t="shared" si="0"/>
        <v>0</v>
      </c>
      <c r="J37" s="60">
        <v>0</v>
      </c>
      <c r="K37" s="61"/>
      <c r="L37" s="61">
        <v>0</v>
      </c>
      <c r="M37" s="165">
        <f t="shared" si="1"/>
        <v>0</v>
      </c>
    </row>
    <row r="38" spans="1:13" s="14" customFormat="1" ht="9" customHeight="1">
      <c r="A38" s="168">
        <v>29</v>
      </c>
      <c r="B38" s="82" t="s">
        <v>39</v>
      </c>
      <c r="C38" s="26"/>
      <c r="D38" s="27"/>
      <c r="E38" s="26"/>
      <c r="F38" s="63">
        <f>SUM(F28:F37)</f>
        <v>0</v>
      </c>
      <c r="G38" s="64"/>
      <c r="H38" s="64">
        <f>SUM(H28:H37)</f>
        <v>0</v>
      </c>
      <c r="I38" s="165">
        <f t="shared" si="0"/>
        <v>0</v>
      </c>
      <c r="J38" s="63">
        <f>SUM(J28:J37)</f>
        <v>0</v>
      </c>
      <c r="K38" s="64"/>
      <c r="L38" s="64">
        <f>SUM(L28:L37)</f>
        <v>0</v>
      </c>
      <c r="M38" s="165">
        <f t="shared" si="1"/>
        <v>0</v>
      </c>
    </row>
    <row r="39" spans="1:13" ht="12" customHeight="1">
      <c r="A39" s="164">
        <v>30</v>
      </c>
      <c r="B39" s="79" t="s">
        <v>40</v>
      </c>
      <c r="C39" s="28"/>
      <c r="D39" s="29"/>
      <c r="E39" s="26"/>
      <c r="F39" s="65">
        <v>0</v>
      </c>
      <c r="G39" s="66"/>
      <c r="H39" s="66">
        <v>0</v>
      </c>
      <c r="I39" s="165">
        <f t="shared" si="0"/>
        <v>0</v>
      </c>
      <c r="J39" s="65">
        <v>0</v>
      </c>
      <c r="K39" s="66"/>
      <c r="L39" s="66">
        <v>0</v>
      </c>
      <c r="M39" s="165">
        <f t="shared" si="1"/>
        <v>0</v>
      </c>
    </row>
    <row r="40" spans="1:13" ht="9" customHeight="1">
      <c r="A40" s="164">
        <v>31</v>
      </c>
      <c r="B40" s="79" t="s">
        <v>41</v>
      </c>
      <c r="C40" s="28"/>
      <c r="D40" s="29"/>
      <c r="E40" s="26"/>
      <c r="F40" s="65">
        <v>0</v>
      </c>
      <c r="G40" s="66"/>
      <c r="H40" s="66">
        <f>+'5B bev felh'!C46</f>
        <v>0</v>
      </c>
      <c r="I40" s="165">
        <f t="shared" si="0"/>
        <v>0</v>
      </c>
      <c r="J40" s="65">
        <v>0</v>
      </c>
      <c r="K40" s="66"/>
      <c r="L40" s="66">
        <v>0</v>
      </c>
      <c r="M40" s="165">
        <f t="shared" si="1"/>
        <v>0</v>
      </c>
    </row>
    <row r="41" spans="1:13" ht="9" customHeight="1">
      <c r="A41" s="164">
        <v>32</v>
      </c>
      <c r="B41" s="79" t="s">
        <v>42</v>
      </c>
      <c r="C41" s="28"/>
      <c r="D41" s="29"/>
      <c r="E41" s="26"/>
      <c r="F41" s="65">
        <v>0</v>
      </c>
      <c r="G41" s="66"/>
      <c r="H41" s="66">
        <v>0</v>
      </c>
      <c r="I41" s="165">
        <f aca="true" t="shared" si="2" ref="I41:I59">SUM(F41:H41)</f>
        <v>0</v>
      </c>
      <c r="J41" s="65">
        <v>0</v>
      </c>
      <c r="K41" s="66"/>
      <c r="L41" s="66">
        <v>406</v>
      </c>
      <c r="M41" s="165">
        <f t="shared" si="1"/>
        <v>406</v>
      </c>
    </row>
    <row r="42" spans="1:13" ht="9.75" customHeight="1">
      <c r="A42" s="164">
        <v>33</v>
      </c>
      <c r="B42" s="79" t="s">
        <v>43</v>
      </c>
      <c r="C42" s="28"/>
      <c r="D42" s="29"/>
      <c r="E42" s="26"/>
      <c r="F42" s="65">
        <v>0</v>
      </c>
      <c r="G42" s="66"/>
      <c r="H42" s="66">
        <v>0</v>
      </c>
      <c r="I42" s="165">
        <f t="shared" si="2"/>
        <v>0</v>
      </c>
      <c r="J42" s="65">
        <v>0</v>
      </c>
      <c r="K42" s="66"/>
      <c r="L42" s="66">
        <v>0</v>
      </c>
      <c r="M42" s="165">
        <f t="shared" si="1"/>
        <v>0</v>
      </c>
    </row>
    <row r="43" spans="1:13" ht="9" customHeight="1">
      <c r="A43" s="164">
        <v>34</v>
      </c>
      <c r="B43" s="79" t="s">
        <v>44</v>
      </c>
      <c r="C43" s="22"/>
      <c r="D43" s="23"/>
      <c r="E43" s="26"/>
      <c r="F43" s="60">
        <v>0</v>
      </c>
      <c r="G43" s="61"/>
      <c r="H43" s="61">
        <v>0</v>
      </c>
      <c r="I43" s="165">
        <f t="shared" si="2"/>
        <v>0</v>
      </c>
      <c r="J43" s="60">
        <v>0</v>
      </c>
      <c r="K43" s="61"/>
      <c r="L43" s="61">
        <v>0</v>
      </c>
      <c r="M43" s="165">
        <f t="shared" si="1"/>
        <v>0</v>
      </c>
    </row>
    <row r="44" spans="1:13" ht="9.75" customHeight="1">
      <c r="A44" s="164">
        <v>35</v>
      </c>
      <c r="B44" s="79" t="s">
        <v>45</v>
      </c>
      <c r="C44" s="28"/>
      <c r="D44" s="29"/>
      <c r="E44" s="26"/>
      <c r="F44" s="65">
        <v>0</v>
      </c>
      <c r="G44" s="66"/>
      <c r="H44" s="66">
        <v>0</v>
      </c>
      <c r="I44" s="165">
        <f t="shared" si="2"/>
        <v>0</v>
      </c>
      <c r="J44" s="65">
        <v>0</v>
      </c>
      <c r="K44" s="66"/>
      <c r="L44" s="66">
        <v>0</v>
      </c>
      <c r="M44" s="165">
        <f t="shared" si="1"/>
        <v>0</v>
      </c>
    </row>
    <row r="45" spans="1:13" s="14" customFormat="1" ht="9.75" customHeight="1">
      <c r="A45" s="168">
        <v>36</v>
      </c>
      <c r="B45" s="82" t="s">
        <v>46</v>
      </c>
      <c r="C45" s="26"/>
      <c r="D45" s="27"/>
      <c r="E45" s="26"/>
      <c r="F45" s="63">
        <f>SUM(F39:F44)</f>
        <v>0</v>
      </c>
      <c r="G45" s="64">
        <f>SUM(G35:G44)</f>
        <v>0</v>
      </c>
      <c r="H45" s="64">
        <f>SUM(H39:H44)</f>
        <v>0</v>
      </c>
      <c r="I45" s="165">
        <f t="shared" si="2"/>
        <v>0</v>
      </c>
      <c r="J45" s="63">
        <f>SUM(J39:J44)</f>
        <v>0</v>
      </c>
      <c r="K45" s="64">
        <f>SUM(K35:K44)</f>
        <v>0</v>
      </c>
      <c r="L45" s="64">
        <f>SUM(L39:L44)</f>
        <v>406</v>
      </c>
      <c r="M45" s="165">
        <f t="shared" si="1"/>
        <v>406</v>
      </c>
    </row>
    <row r="46" spans="1:13" ht="9.75" customHeight="1">
      <c r="A46" s="164">
        <v>37</v>
      </c>
      <c r="B46" s="79" t="s">
        <v>47</v>
      </c>
      <c r="C46" s="22"/>
      <c r="D46" s="23"/>
      <c r="E46" s="26"/>
      <c r="F46" s="60">
        <v>0</v>
      </c>
      <c r="G46" s="61"/>
      <c r="H46" s="61">
        <v>0</v>
      </c>
      <c r="I46" s="165">
        <f t="shared" si="2"/>
        <v>0</v>
      </c>
      <c r="J46" s="60">
        <v>0</v>
      </c>
      <c r="K46" s="61"/>
      <c r="L46" s="61">
        <v>0</v>
      </c>
      <c r="M46" s="165">
        <f t="shared" si="1"/>
        <v>0</v>
      </c>
    </row>
    <row r="47" spans="1:13" ht="9.75" customHeight="1">
      <c r="A47" s="164">
        <v>38</v>
      </c>
      <c r="B47" s="79" t="s">
        <v>48</v>
      </c>
      <c r="C47" s="28"/>
      <c r="D47" s="29"/>
      <c r="E47" s="26"/>
      <c r="F47" s="65">
        <v>0</v>
      </c>
      <c r="G47" s="66"/>
      <c r="H47" s="66">
        <v>99495</v>
      </c>
      <c r="I47" s="165">
        <f t="shared" si="2"/>
        <v>99495</v>
      </c>
      <c r="J47" s="65">
        <v>0</v>
      </c>
      <c r="K47" s="66"/>
      <c r="L47" s="66"/>
      <c r="M47" s="165">
        <f t="shared" si="1"/>
        <v>0</v>
      </c>
    </row>
    <row r="48" spans="1:13" ht="9.75" customHeight="1">
      <c r="A48" s="164">
        <v>41</v>
      </c>
      <c r="B48" s="79" t="s">
        <v>49</v>
      </c>
      <c r="C48" s="22"/>
      <c r="D48" s="23"/>
      <c r="E48" s="26"/>
      <c r="F48" s="60">
        <v>0</v>
      </c>
      <c r="G48" s="61"/>
      <c r="H48" s="61"/>
      <c r="I48" s="165">
        <f t="shared" si="2"/>
        <v>0</v>
      </c>
      <c r="J48" s="60">
        <v>0</v>
      </c>
      <c r="K48" s="61"/>
      <c r="L48" s="61">
        <f>SUM('5B bev felh'!E52)</f>
        <v>23344</v>
      </c>
      <c r="M48" s="165">
        <f t="shared" si="1"/>
        <v>23344</v>
      </c>
    </row>
    <row r="49" spans="1:13" s="14" customFormat="1" ht="9.75" customHeight="1">
      <c r="A49" s="168">
        <v>42</v>
      </c>
      <c r="B49" s="82" t="s">
        <v>50</v>
      </c>
      <c r="C49" s="26"/>
      <c r="D49" s="27"/>
      <c r="E49" s="26"/>
      <c r="F49" s="63">
        <f>SUM(F46:F48)</f>
        <v>0</v>
      </c>
      <c r="G49" s="64"/>
      <c r="H49" s="64">
        <f>SUM(H46:H48)</f>
        <v>99495</v>
      </c>
      <c r="I49" s="165">
        <f t="shared" si="2"/>
        <v>99495</v>
      </c>
      <c r="J49" s="63">
        <f>SUM(J46:J48)</f>
        <v>0</v>
      </c>
      <c r="K49" s="64"/>
      <c r="L49" s="64">
        <f>SUM(L46:L48)</f>
        <v>23344</v>
      </c>
      <c r="M49" s="165">
        <f t="shared" si="1"/>
        <v>23344</v>
      </c>
    </row>
    <row r="50" spans="1:13" ht="9.75" customHeight="1">
      <c r="A50" s="164">
        <v>43</v>
      </c>
      <c r="B50" s="79" t="s">
        <v>51</v>
      </c>
      <c r="C50" s="22"/>
      <c r="D50" s="23"/>
      <c r="E50" s="26"/>
      <c r="F50" s="60">
        <v>0</v>
      </c>
      <c r="G50" s="61"/>
      <c r="H50" s="61">
        <v>0</v>
      </c>
      <c r="I50" s="165">
        <f t="shared" si="2"/>
        <v>0</v>
      </c>
      <c r="J50" s="60">
        <v>0</v>
      </c>
      <c r="K50" s="61"/>
      <c r="L50" s="61">
        <v>0</v>
      </c>
      <c r="M50" s="165">
        <f t="shared" si="1"/>
        <v>0</v>
      </c>
    </row>
    <row r="51" spans="1:13" ht="9.75" customHeight="1">
      <c r="A51" s="164">
        <v>44</v>
      </c>
      <c r="B51" s="79" t="s">
        <v>52</v>
      </c>
      <c r="C51" s="22"/>
      <c r="D51" s="23"/>
      <c r="E51" s="26"/>
      <c r="F51" s="60">
        <v>0</v>
      </c>
      <c r="G51" s="61"/>
      <c r="H51" s="61">
        <f>+'5B bev felh'!C55</f>
        <v>0</v>
      </c>
      <c r="I51" s="165">
        <f t="shared" si="2"/>
        <v>0</v>
      </c>
      <c r="J51" s="60">
        <v>0</v>
      </c>
      <c r="K51" s="61"/>
      <c r="L51" s="61">
        <f>SUM('5A bev műk'!J73)</f>
        <v>0</v>
      </c>
      <c r="M51" s="165">
        <f t="shared" si="1"/>
        <v>0</v>
      </c>
    </row>
    <row r="52" spans="1:13" ht="9.75" customHeight="1">
      <c r="A52" s="164">
        <v>45</v>
      </c>
      <c r="B52" s="79" t="s">
        <v>53</v>
      </c>
      <c r="C52" s="22"/>
      <c r="D52" s="22"/>
      <c r="E52" s="26"/>
      <c r="F52" s="60">
        <v>0</v>
      </c>
      <c r="G52" s="69"/>
      <c r="H52" s="69">
        <v>0</v>
      </c>
      <c r="I52" s="165">
        <f t="shared" si="2"/>
        <v>0</v>
      </c>
      <c r="J52" s="60">
        <v>0</v>
      </c>
      <c r="K52" s="69"/>
      <c r="L52" s="69">
        <v>0</v>
      </c>
      <c r="M52" s="165">
        <f t="shared" si="1"/>
        <v>0</v>
      </c>
    </row>
    <row r="53" spans="1:13" ht="9.75" customHeight="1">
      <c r="A53" s="164">
        <v>46</v>
      </c>
      <c r="B53" s="79" t="s">
        <v>54</v>
      </c>
      <c r="C53" s="22"/>
      <c r="D53" s="22"/>
      <c r="E53" s="26"/>
      <c r="F53" s="60">
        <v>0</v>
      </c>
      <c r="G53" s="69"/>
      <c r="H53" s="69">
        <v>0</v>
      </c>
      <c r="I53" s="165">
        <f t="shared" si="2"/>
        <v>0</v>
      </c>
      <c r="J53" s="60">
        <v>0</v>
      </c>
      <c r="K53" s="69"/>
      <c r="L53" s="69">
        <v>0</v>
      </c>
      <c r="M53" s="165">
        <f t="shared" si="1"/>
        <v>0</v>
      </c>
    </row>
    <row r="54" spans="1:13" s="14" customFormat="1" ht="9.75" customHeight="1">
      <c r="A54" s="168">
        <v>47</v>
      </c>
      <c r="B54" s="82" t="s">
        <v>55</v>
      </c>
      <c r="C54" s="26"/>
      <c r="D54" s="26"/>
      <c r="E54" s="26"/>
      <c r="F54" s="63">
        <f>SUM(F50:F53)</f>
        <v>0</v>
      </c>
      <c r="G54" s="70"/>
      <c r="H54" s="70">
        <f>SUM(H50:H53)</f>
        <v>0</v>
      </c>
      <c r="I54" s="165">
        <f t="shared" si="2"/>
        <v>0</v>
      </c>
      <c r="J54" s="63">
        <f>SUM(J50:J53)</f>
        <v>0</v>
      </c>
      <c r="K54" s="70"/>
      <c r="L54" s="70">
        <f>SUM(L50:L53)</f>
        <v>0</v>
      </c>
      <c r="M54" s="165">
        <f t="shared" si="1"/>
        <v>0</v>
      </c>
    </row>
    <row r="55" spans="1:13" s="14" customFormat="1" ht="9.75" customHeight="1">
      <c r="A55" s="168">
        <v>48</v>
      </c>
      <c r="B55" s="82" t="s">
        <v>56</v>
      </c>
      <c r="C55" s="26"/>
      <c r="D55" s="26"/>
      <c r="E55" s="26"/>
      <c r="F55" s="63">
        <f>+F14+F19+F27+F38+F45+F49+F54</f>
        <v>0</v>
      </c>
      <c r="G55" s="70">
        <f>+G14+G19+G22+G27+G38+G45+G49+G54</f>
        <v>0</v>
      </c>
      <c r="H55" s="70">
        <f>+H14+H19+H22+H27+H38+H45+H49+H54</f>
        <v>99523</v>
      </c>
      <c r="I55" s="165">
        <f t="shared" si="2"/>
        <v>99523</v>
      </c>
      <c r="J55" s="63">
        <f>+J14+J19+J27+J38+J45+J49+J54</f>
        <v>0</v>
      </c>
      <c r="K55" s="70">
        <f>+K14+K19+K22+K27+K38+K45+K49+K54</f>
        <v>0</v>
      </c>
      <c r="L55" s="70">
        <f>+L14+L19+L22+L27+L38+L45+L49+L54</f>
        <v>36630</v>
      </c>
      <c r="M55" s="165">
        <f t="shared" si="1"/>
        <v>36630</v>
      </c>
    </row>
    <row r="56" spans="1:13" ht="9.75" customHeight="1">
      <c r="A56" s="164">
        <v>49</v>
      </c>
      <c r="B56" s="79" t="s">
        <v>57</v>
      </c>
      <c r="C56" s="22"/>
      <c r="D56" s="22"/>
      <c r="E56" s="26"/>
      <c r="F56" s="60">
        <v>0</v>
      </c>
      <c r="G56" s="69"/>
      <c r="H56" s="69"/>
      <c r="I56" s="165">
        <f t="shared" si="2"/>
        <v>0</v>
      </c>
      <c r="J56" s="60">
        <v>0</v>
      </c>
      <c r="K56" s="69"/>
      <c r="L56" s="69"/>
      <c r="M56" s="165">
        <f t="shared" si="1"/>
        <v>0</v>
      </c>
    </row>
    <row r="57" spans="1:13" ht="9.75" customHeight="1">
      <c r="A57" s="164">
        <v>50</v>
      </c>
      <c r="B57" s="79" t="s">
        <v>58</v>
      </c>
      <c r="C57" s="28"/>
      <c r="D57" s="28"/>
      <c r="E57" s="26"/>
      <c r="F57" s="65">
        <v>0</v>
      </c>
      <c r="G57" s="75">
        <v>1000</v>
      </c>
      <c r="H57" s="75">
        <v>-1000</v>
      </c>
      <c r="I57" s="165">
        <f t="shared" si="2"/>
        <v>0</v>
      </c>
      <c r="J57" s="65">
        <v>0</v>
      </c>
      <c r="K57" s="75">
        <v>1000</v>
      </c>
      <c r="L57" s="75">
        <v>-1000</v>
      </c>
      <c r="M57" s="165">
        <f t="shared" si="1"/>
        <v>0</v>
      </c>
    </row>
    <row r="58" spans="1:13" ht="9.75" customHeight="1" thickBot="1">
      <c r="A58" s="169">
        <v>51</v>
      </c>
      <c r="B58" s="83" t="s">
        <v>59</v>
      </c>
      <c r="C58" s="22"/>
      <c r="D58" s="22"/>
      <c r="E58" s="26"/>
      <c r="F58" s="72">
        <v>0</v>
      </c>
      <c r="G58" s="73"/>
      <c r="H58" s="73">
        <v>0</v>
      </c>
      <c r="I58" s="170">
        <f t="shared" si="2"/>
        <v>0</v>
      </c>
      <c r="J58" s="72">
        <v>0</v>
      </c>
      <c r="K58" s="73"/>
      <c r="L58" s="73">
        <v>0</v>
      </c>
      <c r="M58" s="170">
        <f t="shared" si="1"/>
        <v>0</v>
      </c>
    </row>
    <row r="59" spans="1:13" ht="12" customHeight="1" hidden="1" thickBot="1">
      <c r="A59" s="171"/>
      <c r="B59" s="37" t="s">
        <v>60</v>
      </c>
      <c r="C59" s="74">
        <v>0</v>
      </c>
      <c r="D59" s="74">
        <v>0</v>
      </c>
      <c r="E59" s="24">
        <v>0</v>
      </c>
      <c r="F59" s="74">
        <v>0</v>
      </c>
      <c r="G59" s="74"/>
      <c r="H59" s="74">
        <v>0</v>
      </c>
      <c r="I59" s="172">
        <f t="shared" si="2"/>
        <v>0</v>
      </c>
      <c r="J59" s="74">
        <v>0</v>
      </c>
      <c r="K59" s="74"/>
      <c r="L59" s="74">
        <v>0</v>
      </c>
      <c r="M59" s="172">
        <f t="shared" si="1"/>
        <v>0</v>
      </c>
    </row>
    <row r="60" spans="1:13" s="19" customFormat="1" ht="24" customHeight="1" thickBot="1">
      <c r="A60" s="173">
        <v>52</v>
      </c>
      <c r="B60" s="45" t="s">
        <v>61</v>
      </c>
      <c r="C60" s="42"/>
      <c r="D60" s="42"/>
      <c r="E60" s="42"/>
      <c r="F60" s="198">
        <f>+F55+F56+F57+F58</f>
        <v>0</v>
      </c>
      <c r="G60" s="77">
        <f>+G55+G56+G57</f>
        <v>1000</v>
      </c>
      <c r="H60" s="77">
        <f>+H55+H56+H57</f>
        <v>98523</v>
      </c>
      <c r="I60" s="174">
        <f>+I55+I56+I57+I58</f>
        <v>99523</v>
      </c>
      <c r="J60" s="198">
        <f>+J55+J56+J57+J58</f>
        <v>0</v>
      </c>
      <c r="K60" s="77">
        <f>+K55+K56+K57</f>
        <v>1000</v>
      </c>
      <c r="L60" s="77">
        <f>+L55+L56+L57</f>
        <v>35630</v>
      </c>
      <c r="M60" s="174">
        <f>+M55+M56+M57+M58</f>
        <v>36630</v>
      </c>
    </row>
    <row r="61" spans="1:13" s="14" customFormat="1" ht="20.25" customHeight="1">
      <c r="A61" s="175"/>
      <c r="B61" s="56" t="s">
        <v>62</v>
      </c>
      <c r="C61" s="46"/>
      <c r="D61" s="46"/>
      <c r="E61" s="46"/>
      <c r="F61" s="57"/>
      <c r="G61" s="58"/>
      <c r="H61" s="58"/>
      <c r="I61" s="163"/>
      <c r="J61" s="57"/>
      <c r="K61" s="58"/>
      <c r="L61" s="58"/>
      <c r="M61" s="163"/>
    </row>
    <row r="62" spans="1:13" s="14" customFormat="1" ht="10.5" customHeight="1">
      <c r="A62" s="176">
        <v>53</v>
      </c>
      <c r="B62" s="68" t="s">
        <v>63</v>
      </c>
      <c r="C62" s="26"/>
      <c r="D62" s="26"/>
      <c r="E62" s="26"/>
      <c r="F62" s="63">
        <f>SUM(F63:F67)</f>
        <v>0</v>
      </c>
      <c r="G62" s="70"/>
      <c r="H62" s="70">
        <f>SUM(H63:H66)</f>
        <v>0</v>
      </c>
      <c r="I62" s="165">
        <f aca="true" t="shared" si="3" ref="I62:I74">SUM(F62:H62)</f>
        <v>0</v>
      </c>
      <c r="J62" s="63">
        <f>SUM(J63:J67)</f>
        <v>0</v>
      </c>
      <c r="K62" s="70"/>
      <c r="L62" s="70">
        <f>SUM(L63:L66)</f>
        <v>0</v>
      </c>
      <c r="M62" s="165">
        <f aca="true" t="shared" si="4" ref="M62:M74">SUM(J62:L62)</f>
        <v>0</v>
      </c>
    </row>
    <row r="63" spans="1:14" ht="10.5" customHeight="1">
      <c r="A63" s="177"/>
      <c r="B63" s="59" t="s">
        <v>64</v>
      </c>
      <c r="C63" s="28"/>
      <c r="D63" s="28"/>
      <c r="E63" s="26"/>
      <c r="F63" s="65"/>
      <c r="G63" s="75"/>
      <c r="H63" s="75"/>
      <c r="I63" s="165">
        <f t="shared" si="3"/>
        <v>0</v>
      </c>
      <c r="J63" s="65"/>
      <c r="K63" s="75"/>
      <c r="L63" s="75"/>
      <c r="M63" s="165">
        <f t="shared" si="4"/>
        <v>0</v>
      </c>
      <c r="N63" s="25"/>
    </row>
    <row r="64" spans="1:14" ht="10.5" customHeight="1">
      <c r="A64" s="177"/>
      <c r="B64" s="59" t="s">
        <v>65</v>
      </c>
      <c r="C64" s="28"/>
      <c r="D64" s="28"/>
      <c r="E64" s="26"/>
      <c r="F64" s="65"/>
      <c r="G64" s="75"/>
      <c r="H64" s="75"/>
      <c r="I64" s="165">
        <f t="shared" si="3"/>
        <v>0</v>
      </c>
      <c r="J64" s="65"/>
      <c r="K64" s="75"/>
      <c r="L64" s="75"/>
      <c r="M64" s="165">
        <f t="shared" si="4"/>
        <v>0</v>
      </c>
      <c r="N64" s="25"/>
    </row>
    <row r="65" spans="1:14" ht="10.5" customHeight="1">
      <c r="A65" s="177"/>
      <c r="B65" s="59" t="s">
        <v>66</v>
      </c>
      <c r="C65" s="28"/>
      <c r="D65" s="28"/>
      <c r="E65" s="26"/>
      <c r="F65" s="76"/>
      <c r="G65" s="75"/>
      <c r="H65" s="75"/>
      <c r="I65" s="165">
        <f t="shared" si="3"/>
        <v>0</v>
      </c>
      <c r="J65" s="76"/>
      <c r="K65" s="75"/>
      <c r="L65" s="75"/>
      <c r="M65" s="165">
        <f t="shared" si="4"/>
        <v>0</v>
      </c>
      <c r="N65" s="25"/>
    </row>
    <row r="66" spans="1:14" ht="10.5" customHeight="1">
      <c r="A66" s="177"/>
      <c r="B66" s="59" t="s">
        <v>67</v>
      </c>
      <c r="C66" s="28"/>
      <c r="D66" s="28"/>
      <c r="E66" s="26"/>
      <c r="F66" s="65">
        <v>0</v>
      </c>
      <c r="G66" s="75"/>
      <c r="H66" s="75"/>
      <c r="I66" s="165">
        <f t="shared" si="3"/>
        <v>0</v>
      </c>
      <c r="J66" s="65">
        <v>0</v>
      </c>
      <c r="K66" s="75"/>
      <c r="L66" s="75"/>
      <c r="M66" s="165">
        <f t="shared" si="4"/>
        <v>0</v>
      </c>
      <c r="N66" s="25"/>
    </row>
    <row r="67" spans="1:14" ht="10.5" customHeight="1">
      <c r="A67" s="177"/>
      <c r="B67" s="59" t="s">
        <v>68</v>
      </c>
      <c r="C67" s="28"/>
      <c r="D67" s="28"/>
      <c r="E67" s="26"/>
      <c r="F67" s="65">
        <v>0</v>
      </c>
      <c r="G67" s="75"/>
      <c r="H67" s="75">
        <v>0</v>
      </c>
      <c r="I67" s="165">
        <f t="shared" si="3"/>
        <v>0</v>
      </c>
      <c r="J67" s="65">
        <v>0</v>
      </c>
      <c r="K67" s="75"/>
      <c r="L67" s="75">
        <v>0</v>
      </c>
      <c r="M67" s="165">
        <f t="shared" si="4"/>
        <v>0</v>
      </c>
      <c r="N67" s="25"/>
    </row>
    <row r="68" spans="1:14" s="14" customFormat="1" ht="10.5" customHeight="1">
      <c r="A68" s="176">
        <v>54</v>
      </c>
      <c r="B68" s="68" t="s">
        <v>69</v>
      </c>
      <c r="C68" s="26"/>
      <c r="D68" s="26"/>
      <c r="E68" s="26"/>
      <c r="F68" s="63">
        <v>0</v>
      </c>
      <c r="G68" s="70">
        <f>SUM(G69:G71)</f>
        <v>1000</v>
      </c>
      <c r="H68" s="70">
        <f>SUM(H69:H71)</f>
        <v>98523</v>
      </c>
      <c r="I68" s="165">
        <f t="shared" si="3"/>
        <v>99523</v>
      </c>
      <c r="J68" s="70">
        <f>SUM(J69:J71)</f>
        <v>0</v>
      </c>
      <c r="K68" s="70">
        <f>SUM(K69:K71)</f>
        <v>1000</v>
      </c>
      <c r="L68" s="70">
        <f>SUM(L69:L71)</f>
        <v>23750</v>
      </c>
      <c r="M68" s="165">
        <f t="shared" si="4"/>
        <v>24750</v>
      </c>
      <c r="N68" s="25"/>
    </row>
    <row r="69" spans="1:14" ht="11.25" customHeight="1">
      <c r="A69" s="177"/>
      <c r="B69" s="59" t="s">
        <v>70</v>
      </c>
      <c r="C69" s="22"/>
      <c r="D69" s="22"/>
      <c r="E69" s="26"/>
      <c r="F69" s="60">
        <v>0</v>
      </c>
      <c r="G69" s="69"/>
      <c r="H69" s="69">
        <f>+'[6]2012_kiadás terv'!$I$43</f>
        <v>91723</v>
      </c>
      <c r="I69" s="165">
        <f t="shared" si="3"/>
        <v>91723</v>
      </c>
      <c r="J69" s="60">
        <f>SUM('[7]4 kiad2013'!$M$75)</f>
        <v>0</v>
      </c>
      <c r="K69" s="69">
        <f>SUM('[7]4 kiad2013'!$M$92)</f>
        <v>1000</v>
      </c>
      <c r="L69" s="69">
        <f>SUM('[8]2013_kiadás terv'!$I$43)</f>
        <v>23750</v>
      </c>
      <c r="M69" s="165">
        <f t="shared" si="4"/>
        <v>24750</v>
      </c>
      <c r="N69" s="25"/>
    </row>
    <row r="70" spans="1:14" ht="11.25" customHeight="1">
      <c r="A70" s="177"/>
      <c r="B70" s="59" t="s">
        <v>71</v>
      </c>
      <c r="C70" s="22"/>
      <c r="D70" s="22"/>
      <c r="E70" s="26"/>
      <c r="F70" s="60">
        <v>0</v>
      </c>
      <c r="G70" s="69">
        <f>+'[5]4 kiad2011'!$M$85</f>
        <v>1000</v>
      </c>
      <c r="H70" s="69">
        <f>+'[6]2012_kiadás terv'!$H$43</f>
        <v>6800</v>
      </c>
      <c r="I70" s="165">
        <f t="shared" si="3"/>
        <v>7800</v>
      </c>
      <c r="J70" s="60">
        <v>0</v>
      </c>
      <c r="K70" s="69"/>
      <c r="L70" s="69"/>
      <c r="M70" s="165">
        <f t="shared" si="4"/>
        <v>0</v>
      </c>
      <c r="N70" s="25"/>
    </row>
    <row r="71" spans="1:14" ht="11.25" customHeight="1">
      <c r="A71" s="177"/>
      <c r="B71" s="59" t="s">
        <v>72</v>
      </c>
      <c r="C71" s="22"/>
      <c r="D71" s="22"/>
      <c r="E71" s="26"/>
      <c r="F71" s="60">
        <v>0</v>
      </c>
      <c r="G71" s="69"/>
      <c r="H71" s="69"/>
      <c r="I71" s="165">
        <f t="shared" si="3"/>
        <v>0</v>
      </c>
      <c r="J71" s="60">
        <v>0</v>
      </c>
      <c r="K71" s="69"/>
      <c r="L71" s="69"/>
      <c r="M71" s="165">
        <f t="shared" si="4"/>
        <v>0</v>
      </c>
      <c r="N71" s="25"/>
    </row>
    <row r="72" spans="1:14" s="14" customFormat="1" ht="10.5" customHeight="1">
      <c r="A72" s="176">
        <v>55</v>
      </c>
      <c r="B72" s="68" t="s">
        <v>73</v>
      </c>
      <c r="C72" s="26"/>
      <c r="D72" s="26"/>
      <c r="E72" s="26"/>
      <c r="F72" s="63">
        <v>0</v>
      </c>
      <c r="G72" s="70"/>
      <c r="H72" s="70"/>
      <c r="I72" s="165">
        <f t="shared" si="3"/>
        <v>0</v>
      </c>
      <c r="J72" s="63">
        <v>0</v>
      </c>
      <c r="K72" s="70"/>
      <c r="L72" s="70"/>
      <c r="M72" s="165">
        <f t="shared" si="4"/>
        <v>0</v>
      </c>
      <c r="N72" s="25"/>
    </row>
    <row r="73" spans="1:14" s="14" customFormat="1" ht="10.5" customHeight="1">
      <c r="A73" s="176">
        <v>56</v>
      </c>
      <c r="B73" s="68" t="s">
        <v>74</v>
      </c>
      <c r="C73" s="26"/>
      <c r="D73" s="26"/>
      <c r="E73" s="26"/>
      <c r="F73" s="63">
        <v>0</v>
      </c>
      <c r="G73" s="70"/>
      <c r="H73" s="70"/>
      <c r="I73" s="165">
        <f t="shared" si="3"/>
        <v>0</v>
      </c>
      <c r="J73" s="63">
        <v>0</v>
      </c>
      <c r="K73" s="70"/>
      <c r="L73" s="70">
        <f>SUM('[8]1 Tartalék'!$C$25-'[8]1 Tartalék'!$C$11)</f>
        <v>11880</v>
      </c>
      <c r="M73" s="165">
        <f t="shared" si="4"/>
        <v>11880</v>
      </c>
      <c r="N73" s="25"/>
    </row>
    <row r="74" spans="1:13" ht="10.5" customHeight="1" thickBot="1">
      <c r="A74" s="178"/>
      <c r="B74" s="71" t="s">
        <v>75</v>
      </c>
      <c r="C74" s="22"/>
      <c r="D74" s="22"/>
      <c r="E74" s="22"/>
      <c r="F74" s="60">
        <v>0</v>
      </c>
      <c r="G74" s="69"/>
      <c r="H74" s="69">
        <v>0</v>
      </c>
      <c r="I74" s="165">
        <f t="shared" si="3"/>
        <v>0</v>
      </c>
      <c r="J74" s="60">
        <v>0</v>
      </c>
      <c r="K74" s="69"/>
      <c r="L74" s="69">
        <v>0</v>
      </c>
      <c r="M74" s="165">
        <f t="shared" si="4"/>
        <v>0</v>
      </c>
    </row>
    <row r="75" spans="1:13" ht="12" customHeight="1" hidden="1" thickBot="1">
      <c r="A75" s="171"/>
      <c r="B75" s="37" t="s">
        <v>60</v>
      </c>
      <c r="C75" s="47">
        <v>0</v>
      </c>
      <c r="D75" s="74">
        <v>0</v>
      </c>
      <c r="E75" s="26">
        <v>0</v>
      </c>
      <c r="F75" s="84">
        <v>0</v>
      </c>
      <c r="G75" s="74"/>
      <c r="H75" s="74">
        <v>0</v>
      </c>
      <c r="I75" s="172">
        <v>0</v>
      </c>
      <c r="J75" s="84">
        <v>0</v>
      </c>
      <c r="K75" s="74"/>
      <c r="L75" s="74">
        <v>0</v>
      </c>
      <c r="M75" s="172">
        <v>0</v>
      </c>
    </row>
    <row r="76" spans="1:13" s="19" customFormat="1" ht="24" customHeight="1" thickBot="1">
      <c r="A76" s="179">
        <v>57</v>
      </c>
      <c r="B76" s="180" t="s">
        <v>76</v>
      </c>
      <c r="C76" s="181"/>
      <c r="D76" s="181"/>
      <c r="E76" s="181"/>
      <c r="F76" s="182">
        <f aca="true" t="shared" si="5" ref="F76:M76">+F73+F72+F68+F62</f>
        <v>0</v>
      </c>
      <c r="G76" s="183">
        <f t="shared" si="5"/>
        <v>1000</v>
      </c>
      <c r="H76" s="183">
        <f t="shared" si="5"/>
        <v>98523</v>
      </c>
      <c r="I76" s="184">
        <f t="shared" si="5"/>
        <v>99523</v>
      </c>
      <c r="J76" s="182">
        <f t="shared" si="5"/>
        <v>0</v>
      </c>
      <c r="K76" s="183">
        <f t="shared" si="5"/>
        <v>1000</v>
      </c>
      <c r="L76" s="183">
        <f t="shared" si="5"/>
        <v>35630</v>
      </c>
      <c r="M76" s="184">
        <f t="shared" si="5"/>
        <v>36630</v>
      </c>
    </row>
    <row r="77" spans="1:8" ht="13.5" customHeight="1">
      <c r="A77" s="85" t="str">
        <f>+'2 2013_rend_ mérleg'!A77:F77</f>
        <v>Pilisborosjenő, 2013. február</v>
      </c>
      <c r="B77" s="85"/>
      <c r="C77" s="85"/>
      <c r="D77" s="85"/>
      <c r="E77" s="85"/>
      <c r="G77" s="195"/>
      <c r="H77" s="195"/>
    </row>
    <row r="78" ht="12.75" hidden="1"/>
    <row r="79" ht="12.75" hidden="1"/>
    <row r="80" ht="12.75" hidden="1"/>
    <row r="81" spans="1:5" ht="12.75" hidden="1">
      <c r="A81" s="50"/>
      <c r="B81" s="50"/>
      <c r="C81" s="50"/>
      <c r="D81" s="50"/>
      <c r="E81" s="50"/>
    </row>
    <row r="82" ht="12.75" hidden="1"/>
    <row r="83" spans="7:8" ht="12.75" hidden="1">
      <c r="G83" s="195"/>
      <c r="H83" s="195" t="e">
        <f>+I76+#REF!</f>
        <v>#REF!</v>
      </c>
    </row>
    <row r="84" ht="12.75" hidden="1"/>
    <row r="85" spans="6:8" ht="12.75" hidden="1">
      <c r="F85" s="195">
        <f>+F60-F76</f>
        <v>0</v>
      </c>
      <c r="G85" s="195"/>
      <c r="H85" s="195">
        <f>+H60-H76</f>
        <v>0</v>
      </c>
    </row>
    <row r="86" ht="12.75" hidden="1"/>
    <row r="87" ht="12.75" hidden="1"/>
    <row r="88" spans="9:13" ht="12.75">
      <c r="I88" s="195"/>
      <c r="M88" s="25"/>
    </row>
    <row r="89" spans="7:8" ht="12.75" hidden="1">
      <c r="G89" s="195"/>
      <c r="H89" s="195"/>
    </row>
    <row r="90" ht="12.75" hidden="1"/>
    <row r="91" spans="7:8" ht="12.75" hidden="1">
      <c r="G91" s="195"/>
      <c r="H91" s="195"/>
    </row>
    <row r="92" spans="6:13" s="52" customFormat="1" ht="12.75">
      <c r="F92" s="196"/>
      <c r="G92" s="197"/>
      <c r="H92" s="197"/>
      <c r="I92" s="197"/>
      <c r="M92" s="28"/>
    </row>
    <row r="93" spans="6:9" s="52" customFormat="1" ht="12.75" hidden="1">
      <c r="F93" s="196"/>
      <c r="G93" s="197"/>
      <c r="H93" s="197"/>
      <c r="I93" s="196"/>
    </row>
    <row r="94" spans="6:9" s="52" customFormat="1" ht="12.75">
      <c r="F94" s="196"/>
      <c r="G94" s="196"/>
      <c r="H94" s="196"/>
      <c r="I94" s="196"/>
    </row>
    <row r="95" spans="6:9" s="52" customFormat="1" ht="12.75">
      <c r="F95" s="196"/>
      <c r="G95" s="196"/>
      <c r="H95" s="196"/>
      <c r="I95" s="196"/>
    </row>
    <row r="96" spans="6:9" s="52" customFormat="1" ht="12.75">
      <c r="F96" s="196"/>
      <c r="G96" s="196"/>
      <c r="H96" s="196"/>
      <c r="I96" s="196"/>
    </row>
    <row r="97" spans="6:9" s="52" customFormat="1" ht="12.75">
      <c r="F97" s="196"/>
      <c r="G97" s="196"/>
      <c r="H97" s="196"/>
      <c r="I97" s="196"/>
    </row>
    <row r="98" spans="6:9" s="52" customFormat="1" ht="12.75">
      <c r="F98" s="196"/>
      <c r="G98" s="196"/>
      <c r="H98" s="196"/>
      <c r="I98" s="196"/>
    </row>
    <row r="99" spans="6:9" s="52" customFormat="1" ht="12.75">
      <c r="F99" s="196"/>
      <c r="G99" s="196"/>
      <c r="H99" s="196"/>
      <c r="I99" s="196"/>
    </row>
    <row r="100" spans="6:9" s="52" customFormat="1" ht="12.75">
      <c r="F100" s="196"/>
      <c r="G100" s="196"/>
      <c r="H100" s="196"/>
      <c r="I100" s="196"/>
    </row>
    <row r="101" spans="6:9" s="52" customFormat="1" ht="12.75">
      <c r="F101" s="196"/>
      <c r="G101" s="196"/>
      <c r="H101" s="196"/>
      <c r="I101" s="196"/>
    </row>
    <row r="102" spans="6:9" s="52" customFormat="1" ht="12.75">
      <c r="F102" s="196"/>
      <c r="G102" s="196"/>
      <c r="H102" s="196"/>
      <c r="I102" s="196"/>
    </row>
    <row r="103" spans="6:9" s="52" customFormat="1" ht="12.75">
      <c r="F103" s="196"/>
      <c r="G103" s="196"/>
      <c r="H103" s="196"/>
      <c r="I103" s="196"/>
    </row>
    <row r="104" spans="6:9" s="52" customFormat="1" ht="12.75">
      <c r="F104" s="196"/>
      <c r="G104" s="196"/>
      <c r="H104" s="196"/>
      <c r="I104" s="196"/>
    </row>
    <row r="105" spans="6:9" s="52" customFormat="1" ht="12.75">
      <c r="F105" s="196"/>
      <c r="G105" s="196"/>
      <c r="H105" s="196"/>
      <c r="I105" s="196"/>
    </row>
    <row r="106" spans="6:9" s="52" customFormat="1" ht="12.75">
      <c r="F106" s="196"/>
      <c r="G106" s="196"/>
      <c r="H106" s="196"/>
      <c r="I106" s="196"/>
    </row>
    <row r="107" spans="6:9" s="52" customFormat="1" ht="12.75">
      <c r="F107" s="196"/>
      <c r="G107" s="196"/>
      <c r="H107" s="196"/>
      <c r="I107" s="196"/>
    </row>
    <row r="108" spans="6:9" s="52" customFormat="1" ht="12.75">
      <c r="F108" s="196"/>
      <c r="G108" s="196"/>
      <c r="H108" s="196"/>
      <c r="I108" s="196"/>
    </row>
    <row r="109" spans="6:9" s="52" customFormat="1" ht="12.75">
      <c r="F109" s="196"/>
      <c r="G109" s="196"/>
      <c r="H109" s="196"/>
      <c r="I109" s="196"/>
    </row>
    <row r="110" spans="6:9" s="52" customFormat="1" ht="12.75">
      <c r="F110" s="196"/>
      <c r="G110" s="196"/>
      <c r="H110" s="196"/>
      <c r="I110" s="196"/>
    </row>
    <row r="111" spans="6:9" s="52" customFormat="1" ht="12.75">
      <c r="F111" s="196"/>
      <c r="G111" s="196"/>
      <c r="H111" s="196"/>
      <c r="I111" s="196"/>
    </row>
    <row r="112" spans="6:9" s="52" customFormat="1" ht="12.75">
      <c r="F112" s="196"/>
      <c r="G112" s="196"/>
      <c r="H112" s="196"/>
      <c r="I112" s="196"/>
    </row>
    <row r="113" spans="6:9" s="52" customFormat="1" ht="12.75">
      <c r="F113" s="196"/>
      <c r="G113" s="196"/>
      <c r="H113" s="196"/>
      <c r="I113" s="196"/>
    </row>
    <row r="114" spans="6:9" s="52" customFormat="1" ht="12.75">
      <c r="F114" s="196"/>
      <c r="G114" s="196"/>
      <c r="H114" s="196"/>
      <c r="I114" s="196"/>
    </row>
    <row r="115" spans="6:9" s="52" customFormat="1" ht="12.75">
      <c r="F115" s="196"/>
      <c r="G115" s="196"/>
      <c r="H115" s="196"/>
      <c r="I115" s="196"/>
    </row>
    <row r="116" spans="6:9" s="52" customFormat="1" ht="12.75">
      <c r="F116" s="196"/>
      <c r="G116" s="196"/>
      <c r="H116" s="196"/>
      <c r="I116" s="196"/>
    </row>
    <row r="117" spans="6:9" s="52" customFormat="1" ht="12.75">
      <c r="F117" s="196"/>
      <c r="G117" s="196"/>
      <c r="H117" s="196"/>
      <c r="I117" s="196"/>
    </row>
    <row r="118" spans="6:9" s="52" customFormat="1" ht="12.75">
      <c r="F118" s="196"/>
      <c r="G118" s="196"/>
      <c r="H118" s="196"/>
      <c r="I118" s="196"/>
    </row>
    <row r="119" spans="6:9" s="52" customFormat="1" ht="12.75">
      <c r="F119" s="196"/>
      <c r="G119" s="196"/>
      <c r="H119" s="196"/>
      <c r="I119" s="196"/>
    </row>
    <row r="120" spans="6:9" s="52" customFormat="1" ht="12.75">
      <c r="F120" s="196"/>
      <c r="G120" s="196"/>
      <c r="H120" s="196"/>
      <c r="I120" s="196"/>
    </row>
    <row r="121" spans="6:9" s="52" customFormat="1" ht="12.75">
      <c r="F121" s="196"/>
      <c r="G121" s="196"/>
      <c r="H121" s="196"/>
      <c r="I121" s="196"/>
    </row>
    <row r="122" spans="6:9" s="52" customFormat="1" ht="12.75">
      <c r="F122" s="196"/>
      <c r="G122" s="196"/>
      <c r="H122" s="196"/>
      <c r="I122" s="196"/>
    </row>
    <row r="123" spans="6:9" s="52" customFormat="1" ht="12.75">
      <c r="F123" s="196"/>
      <c r="G123" s="196"/>
      <c r="H123" s="196"/>
      <c r="I123" s="196"/>
    </row>
    <row r="124" spans="6:9" s="52" customFormat="1" ht="12.75">
      <c r="F124" s="196"/>
      <c r="G124" s="196"/>
      <c r="H124" s="196"/>
      <c r="I124" s="196"/>
    </row>
    <row r="125" spans="6:9" s="52" customFormat="1" ht="12.75">
      <c r="F125" s="196"/>
      <c r="G125" s="196"/>
      <c r="H125" s="196"/>
      <c r="I125" s="196"/>
    </row>
    <row r="126" spans="6:9" s="52" customFormat="1" ht="12.75">
      <c r="F126" s="196"/>
      <c r="G126" s="196"/>
      <c r="H126" s="196"/>
      <c r="I126" s="196"/>
    </row>
    <row r="127" spans="6:9" s="52" customFormat="1" ht="12.75">
      <c r="F127" s="196"/>
      <c r="G127" s="196"/>
      <c r="H127" s="196"/>
      <c r="I127" s="196"/>
    </row>
    <row r="128" spans="6:9" s="52" customFormat="1" ht="12.75">
      <c r="F128" s="196"/>
      <c r="G128" s="196"/>
      <c r="H128" s="196"/>
      <c r="I128" s="196"/>
    </row>
    <row r="129" spans="6:9" s="52" customFormat="1" ht="12.75">
      <c r="F129" s="196"/>
      <c r="G129" s="196"/>
      <c r="H129" s="196"/>
      <c r="I129" s="196"/>
    </row>
    <row r="130" spans="6:9" s="52" customFormat="1" ht="12.75">
      <c r="F130" s="196"/>
      <c r="G130" s="196"/>
      <c r="H130" s="196"/>
      <c r="I130" s="196"/>
    </row>
    <row r="131" spans="6:9" s="52" customFormat="1" ht="12.75">
      <c r="F131" s="196"/>
      <c r="G131" s="196"/>
      <c r="H131" s="196"/>
      <c r="I131" s="196"/>
    </row>
    <row r="132" spans="6:9" s="52" customFormat="1" ht="12.75">
      <c r="F132" s="196"/>
      <c r="G132" s="196"/>
      <c r="H132" s="196"/>
      <c r="I132" s="196"/>
    </row>
    <row r="133" spans="6:9" s="52" customFormat="1" ht="12.75">
      <c r="F133" s="196"/>
      <c r="G133" s="196"/>
      <c r="H133" s="196"/>
      <c r="I133" s="196"/>
    </row>
    <row r="134" spans="6:9" s="52" customFormat="1" ht="12.75">
      <c r="F134" s="196"/>
      <c r="G134" s="196"/>
      <c r="H134" s="196"/>
      <c r="I134" s="196"/>
    </row>
    <row r="135" spans="6:9" s="52" customFormat="1" ht="12.75">
      <c r="F135" s="196"/>
      <c r="G135" s="196"/>
      <c r="H135" s="196"/>
      <c r="I135" s="196"/>
    </row>
    <row r="136" spans="6:9" s="52" customFormat="1" ht="12.75">
      <c r="F136" s="196"/>
      <c r="G136" s="196"/>
      <c r="H136" s="196"/>
      <c r="I136" s="196"/>
    </row>
    <row r="137" spans="6:9" s="52" customFormat="1" ht="12.75">
      <c r="F137" s="196"/>
      <c r="G137" s="196"/>
      <c r="H137" s="196"/>
      <c r="I137" s="196"/>
    </row>
    <row r="138" spans="6:9" s="52" customFormat="1" ht="12.75">
      <c r="F138" s="196"/>
      <c r="G138" s="196"/>
      <c r="H138" s="196"/>
      <c r="I138" s="196"/>
    </row>
    <row r="139" spans="6:9" s="52" customFormat="1" ht="12.75">
      <c r="F139" s="196"/>
      <c r="G139" s="196"/>
      <c r="H139" s="196"/>
      <c r="I139" s="196"/>
    </row>
    <row r="140" spans="6:9" s="52" customFormat="1" ht="12.75">
      <c r="F140" s="196"/>
      <c r="G140" s="196"/>
      <c r="H140" s="196"/>
      <c r="I140" s="196"/>
    </row>
    <row r="141" spans="6:9" s="52" customFormat="1" ht="12.75">
      <c r="F141" s="196"/>
      <c r="G141" s="196"/>
      <c r="H141" s="196"/>
      <c r="I141" s="196"/>
    </row>
    <row r="142" spans="6:9" s="52" customFormat="1" ht="12.75">
      <c r="F142" s="196"/>
      <c r="G142" s="196"/>
      <c r="H142" s="196"/>
      <c r="I142" s="196"/>
    </row>
    <row r="143" spans="6:9" s="52" customFormat="1" ht="12.75">
      <c r="F143" s="196"/>
      <c r="G143" s="196"/>
      <c r="H143" s="196"/>
      <c r="I143" s="196"/>
    </row>
    <row r="144" spans="6:9" s="52" customFormat="1" ht="12.75">
      <c r="F144" s="196"/>
      <c r="G144" s="196"/>
      <c r="H144" s="196"/>
      <c r="I144" s="196"/>
    </row>
    <row r="145" spans="6:9" s="52" customFormat="1" ht="12.75">
      <c r="F145" s="196"/>
      <c r="G145" s="196"/>
      <c r="H145" s="196"/>
      <c r="I145" s="196"/>
    </row>
    <row r="146" spans="6:9" s="52" customFormat="1" ht="12.75">
      <c r="F146" s="196"/>
      <c r="G146" s="196"/>
      <c r="H146" s="196"/>
      <c r="I146" s="196"/>
    </row>
    <row r="147" spans="6:9" s="52" customFormat="1" ht="12.75">
      <c r="F147" s="196"/>
      <c r="G147" s="196"/>
      <c r="H147" s="196"/>
      <c r="I147" s="196"/>
    </row>
    <row r="148" spans="6:9" s="52" customFormat="1" ht="12.75">
      <c r="F148" s="196"/>
      <c r="G148" s="196"/>
      <c r="H148" s="196"/>
      <c r="I148" s="196"/>
    </row>
    <row r="149" spans="6:9" s="52" customFormat="1" ht="12.75">
      <c r="F149" s="196"/>
      <c r="G149" s="196"/>
      <c r="H149" s="196"/>
      <c r="I149" s="196"/>
    </row>
    <row r="150" spans="6:9" s="52" customFormat="1" ht="12.75">
      <c r="F150" s="196"/>
      <c r="G150" s="196"/>
      <c r="H150" s="196"/>
      <c r="I150" s="196"/>
    </row>
    <row r="151" spans="6:9" s="52" customFormat="1" ht="12.75">
      <c r="F151" s="196"/>
      <c r="G151" s="196"/>
      <c r="H151" s="196"/>
      <c r="I151" s="196"/>
    </row>
    <row r="152" spans="6:9" s="52" customFormat="1" ht="12.75">
      <c r="F152" s="196"/>
      <c r="G152" s="196"/>
      <c r="H152" s="196"/>
      <c r="I152" s="196"/>
    </row>
    <row r="153" spans="6:9" s="52" customFormat="1" ht="12.75">
      <c r="F153" s="196"/>
      <c r="G153" s="196"/>
      <c r="H153" s="196"/>
      <c r="I153" s="196"/>
    </row>
    <row r="154" spans="6:9" s="52" customFormat="1" ht="12.75">
      <c r="F154" s="196"/>
      <c r="G154" s="196"/>
      <c r="H154" s="196"/>
      <c r="I154" s="196"/>
    </row>
    <row r="155" spans="6:9" s="52" customFormat="1" ht="12.75">
      <c r="F155" s="196"/>
      <c r="G155" s="196"/>
      <c r="H155" s="196"/>
      <c r="I155" s="196"/>
    </row>
    <row r="156" spans="6:9" s="52" customFormat="1" ht="12.75">
      <c r="F156" s="196"/>
      <c r="G156" s="196"/>
      <c r="H156" s="196"/>
      <c r="I156" s="196"/>
    </row>
    <row r="157" spans="6:9" s="52" customFormat="1" ht="12.75">
      <c r="F157" s="196"/>
      <c r="G157" s="196"/>
      <c r="H157" s="196"/>
      <c r="I157" s="196"/>
    </row>
    <row r="158" spans="6:9" s="52" customFormat="1" ht="12.75">
      <c r="F158" s="196"/>
      <c r="G158" s="196"/>
      <c r="H158" s="196"/>
      <c r="I158" s="196"/>
    </row>
    <row r="159" spans="6:9" s="52" customFormat="1" ht="12.75">
      <c r="F159" s="196"/>
      <c r="G159" s="196"/>
      <c r="H159" s="196"/>
      <c r="I159" s="196"/>
    </row>
    <row r="160" spans="6:9" s="52" customFormat="1" ht="12.75">
      <c r="F160" s="196"/>
      <c r="G160" s="196"/>
      <c r="H160" s="196"/>
      <c r="I160" s="196"/>
    </row>
    <row r="161" spans="6:9" s="52" customFormat="1" ht="12.75">
      <c r="F161" s="196"/>
      <c r="G161" s="196"/>
      <c r="H161" s="196"/>
      <c r="I161" s="196"/>
    </row>
    <row r="162" spans="6:9" s="52" customFormat="1" ht="12.75">
      <c r="F162" s="196"/>
      <c r="G162" s="196"/>
      <c r="H162" s="196"/>
      <c r="I162" s="196"/>
    </row>
    <row r="163" spans="6:9" s="52" customFormat="1" ht="12.75">
      <c r="F163" s="196"/>
      <c r="G163" s="196"/>
      <c r="H163" s="196"/>
      <c r="I163" s="196"/>
    </row>
    <row r="164" spans="6:9" s="52" customFormat="1" ht="12.75">
      <c r="F164" s="196"/>
      <c r="G164" s="196"/>
      <c r="H164" s="196"/>
      <c r="I164" s="196"/>
    </row>
    <row r="165" spans="6:9" s="52" customFormat="1" ht="12.75">
      <c r="F165" s="196"/>
      <c r="G165" s="196"/>
      <c r="H165" s="196"/>
      <c r="I165" s="196"/>
    </row>
    <row r="166" spans="6:9" s="52" customFormat="1" ht="12.75">
      <c r="F166" s="196"/>
      <c r="G166" s="196"/>
      <c r="H166" s="196"/>
      <c r="I166" s="196"/>
    </row>
    <row r="167" spans="6:9" s="52" customFormat="1" ht="12.75">
      <c r="F167" s="196"/>
      <c r="G167" s="196"/>
      <c r="H167" s="196"/>
      <c r="I167" s="196"/>
    </row>
    <row r="168" spans="6:9" s="52" customFormat="1" ht="12.75">
      <c r="F168" s="196"/>
      <c r="G168" s="196"/>
      <c r="H168" s="196"/>
      <c r="I168" s="196"/>
    </row>
    <row r="169" spans="6:9" s="52" customFormat="1" ht="12.75">
      <c r="F169" s="196"/>
      <c r="G169" s="196"/>
      <c r="H169" s="196"/>
      <c r="I169" s="196"/>
    </row>
    <row r="170" spans="6:9" s="52" customFormat="1" ht="12.75">
      <c r="F170" s="196"/>
      <c r="G170" s="196"/>
      <c r="H170" s="196"/>
      <c r="I170" s="196"/>
    </row>
    <row r="171" spans="6:9" s="52" customFormat="1" ht="12.75">
      <c r="F171" s="196"/>
      <c r="G171" s="196"/>
      <c r="H171" s="196"/>
      <c r="I171" s="196"/>
    </row>
    <row r="172" spans="6:9" s="52" customFormat="1" ht="12.75">
      <c r="F172" s="196"/>
      <c r="G172" s="196"/>
      <c r="H172" s="196"/>
      <c r="I172" s="196"/>
    </row>
    <row r="173" spans="6:9" s="52" customFormat="1" ht="12.75">
      <c r="F173" s="196"/>
      <c r="G173" s="196"/>
      <c r="H173" s="196"/>
      <c r="I173" s="196"/>
    </row>
    <row r="174" spans="6:9" s="52" customFormat="1" ht="12.75">
      <c r="F174" s="196"/>
      <c r="G174" s="196"/>
      <c r="H174" s="196"/>
      <c r="I174" s="196"/>
    </row>
    <row r="175" spans="6:9" s="52" customFormat="1" ht="12.75">
      <c r="F175" s="196"/>
      <c r="G175" s="196"/>
      <c r="H175" s="196"/>
      <c r="I175" s="196"/>
    </row>
    <row r="176" spans="6:9" s="52" customFormat="1" ht="12.75">
      <c r="F176" s="196"/>
      <c r="G176" s="196"/>
      <c r="H176" s="196"/>
      <c r="I176" s="196"/>
    </row>
    <row r="177" spans="6:9" s="52" customFormat="1" ht="12.75">
      <c r="F177" s="196"/>
      <c r="G177" s="196"/>
      <c r="H177" s="196"/>
      <c r="I177" s="196"/>
    </row>
    <row r="178" spans="6:9" s="52" customFormat="1" ht="12.75">
      <c r="F178" s="196"/>
      <c r="G178" s="196"/>
      <c r="H178" s="196"/>
      <c r="I178" s="196"/>
    </row>
    <row r="179" spans="6:9" s="52" customFormat="1" ht="12.75">
      <c r="F179" s="196"/>
      <c r="G179" s="196"/>
      <c r="H179" s="196"/>
      <c r="I179" s="196"/>
    </row>
    <row r="180" spans="6:9" s="52" customFormat="1" ht="12.75">
      <c r="F180" s="196"/>
      <c r="G180" s="196"/>
      <c r="H180" s="196"/>
      <c r="I180" s="196"/>
    </row>
    <row r="181" spans="6:9" s="52" customFormat="1" ht="12.75">
      <c r="F181" s="196"/>
      <c r="G181" s="196"/>
      <c r="H181" s="196"/>
      <c r="I181" s="196"/>
    </row>
    <row r="182" spans="6:9" s="52" customFormat="1" ht="12.75">
      <c r="F182" s="196"/>
      <c r="G182" s="196"/>
      <c r="H182" s="196"/>
      <c r="I182" s="196"/>
    </row>
    <row r="183" spans="6:9" s="52" customFormat="1" ht="12.75">
      <c r="F183" s="196"/>
      <c r="G183" s="196"/>
      <c r="H183" s="196"/>
      <c r="I183" s="196"/>
    </row>
    <row r="184" spans="6:9" s="52" customFormat="1" ht="12.75">
      <c r="F184" s="196"/>
      <c r="G184" s="196"/>
      <c r="H184" s="196"/>
      <c r="I184" s="196"/>
    </row>
    <row r="185" spans="6:9" s="52" customFormat="1" ht="12.75">
      <c r="F185" s="196"/>
      <c r="G185" s="196"/>
      <c r="H185" s="196"/>
      <c r="I185" s="196"/>
    </row>
    <row r="186" spans="6:9" s="52" customFormat="1" ht="12.75">
      <c r="F186" s="196"/>
      <c r="G186" s="196"/>
      <c r="H186" s="196"/>
      <c r="I186" s="196"/>
    </row>
    <row r="187" spans="6:9" s="52" customFormat="1" ht="12.75">
      <c r="F187" s="196"/>
      <c r="G187" s="196"/>
      <c r="H187" s="196"/>
      <c r="I187" s="196"/>
    </row>
    <row r="188" spans="6:9" s="52" customFormat="1" ht="12.75">
      <c r="F188" s="196"/>
      <c r="G188" s="196"/>
      <c r="H188" s="196"/>
      <c r="I188" s="196"/>
    </row>
    <row r="189" spans="6:9" s="52" customFormat="1" ht="12.75">
      <c r="F189" s="196"/>
      <c r="G189" s="196"/>
      <c r="H189" s="196"/>
      <c r="I189" s="196"/>
    </row>
    <row r="190" spans="6:9" s="52" customFormat="1" ht="12.75">
      <c r="F190" s="196"/>
      <c r="G190" s="196"/>
      <c r="H190" s="196"/>
      <c r="I190" s="196"/>
    </row>
    <row r="191" spans="6:9" s="52" customFormat="1" ht="12.75">
      <c r="F191" s="196"/>
      <c r="G191" s="196"/>
      <c r="H191" s="196"/>
      <c r="I191" s="196"/>
    </row>
    <row r="192" spans="6:9" s="52" customFormat="1" ht="12.75">
      <c r="F192" s="196"/>
      <c r="G192" s="196"/>
      <c r="H192" s="196"/>
      <c r="I192" s="196"/>
    </row>
    <row r="193" spans="6:9" s="52" customFormat="1" ht="12.75">
      <c r="F193" s="196"/>
      <c r="G193" s="196"/>
      <c r="H193" s="196"/>
      <c r="I193" s="196"/>
    </row>
    <row r="194" spans="6:9" s="52" customFormat="1" ht="12.75">
      <c r="F194" s="196"/>
      <c r="G194" s="196"/>
      <c r="H194" s="196"/>
      <c r="I194" s="196"/>
    </row>
    <row r="195" spans="6:9" s="52" customFormat="1" ht="12.75">
      <c r="F195" s="196"/>
      <c r="G195" s="196"/>
      <c r="H195" s="196"/>
      <c r="I195" s="196"/>
    </row>
    <row r="196" spans="6:9" s="52" customFormat="1" ht="12.75">
      <c r="F196" s="196"/>
      <c r="G196" s="196"/>
      <c r="H196" s="196"/>
      <c r="I196" s="196"/>
    </row>
    <row r="197" spans="6:9" s="52" customFormat="1" ht="12.75">
      <c r="F197" s="196"/>
      <c r="G197" s="196"/>
      <c r="H197" s="196"/>
      <c r="I197" s="196"/>
    </row>
    <row r="198" spans="6:9" s="52" customFormat="1" ht="12.75">
      <c r="F198" s="196"/>
      <c r="G198" s="196"/>
      <c r="H198" s="196"/>
      <c r="I198" s="196"/>
    </row>
    <row r="199" spans="6:9" s="52" customFormat="1" ht="12.75">
      <c r="F199" s="196"/>
      <c r="G199" s="196"/>
      <c r="H199" s="196"/>
      <c r="I199" s="196"/>
    </row>
    <row r="200" spans="6:9" s="52" customFormat="1" ht="12.75">
      <c r="F200" s="196"/>
      <c r="G200" s="196"/>
      <c r="H200" s="196"/>
      <c r="I200" s="196"/>
    </row>
    <row r="201" spans="6:9" s="52" customFormat="1" ht="12.75">
      <c r="F201" s="196"/>
      <c r="G201" s="196"/>
      <c r="H201" s="196"/>
      <c r="I201" s="196"/>
    </row>
    <row r="202" spans="6:9" s="52" customFormat="1" ht="12.75">
      <c r="F202" s="196"/>
      <c r="G202" s="196"/>
      <c r="H202" s="196"/>
      <c r="I202" s="196"/>
    </row>
    <row r="203" spans="6:9" s="52" customFormat="1" ht="12.75">
      <c r="F203" s="196"/>
      <c r="G203" s="196"/>
      <c r="H203" s="196"/>
      <c r="I203" s="196"/>
    </row>
    <row r="204" spans="6:9" s="52" customFormat="1" ht="12.75">
      <c r="F204" s="196"/>
      <c r="G204" s="196"/>
      <c r="H204" s="196"/>
      <c r="I204" s="196"/>
    </row>
    <row r="205" spans="6:9" s="52" customFormat="1" ht="12.75">
      <c r="F205" s="196"/>
      <c r="G205" s="196"/>
      <c r="H205" s="196"/>
      <c r="I205" s="196"/>
    </row>
    <row r="206" spans="6:9" s="52" customFormat="1" ht="12.75">
      <c r="F206" s="196"/>
      <c r="G206" s="196"/>
      <c r="H206" s="196"/>
      <c r="I206" s="196"/>
    </row>
    <row r="207" spans="6:9" s="52" customFormat="1" ht="12.75">
      <c r="F207" s="196"/>
      <c r="G207" s="196"/>
      <c r="H207" s="196"/>
      <c r="I207" s="196"/>
    </row>
    <row r="208" spans="6:9" s="52" customFormat="1" ht="12.75">
      <c r="F208" s="196"/>
      <c r="G208" s="196"/>
      <c r="H208" s="196"/>
      <c r="I208" s="196"/>
    </row>
    <row r="209" spans="6:9" s="52" customFormat="1" ht="12.75">
      <c r="F209" s="196"/>
      <c r="G209" s="196"/>
      <c r="H209" s="196"/>
      <c r="I209" s="196"/>
    </row>
    <row r="210" spans="6:9" s="52" customFormat="1" ht="12.75">
      <c r="F210" s="196"/>
      <c r="G210" s="196"/>
      <c r="H210" s="196"/>
      <c r="I210" s="196"/>
    </row>
    <row r="211" spans="6:9" s="52" customFormat="1" ht="12.75">
      <c r="F211" s="196"/>
      <c r="G211" s="196"/>
      <c r="H211" s="196"/>
      <c r="I211" s="196"/>
    </row>
    <row r="212" spans="6:9" s="52" customFormat="1" ht="12.75">
      <c r="F212" s="196"/>
      <c r="G212" s="196"/>
      <c r="H212" s="196"/>
      <c r="I212" s="196"/>
    </row>
    <row r="213" spans="6:9" s="52" customFormat="1" ht="12.75">
      <c r="F213" s="196"/>
      <c r="G213" s="196"/>
      <c r="H213" s="196"/>
      <c r="I213" s="196"/>
    </row>
  </sheetData>
  <sheetProtection selectLockedCells="1" selectUnlockedCells="1"/>
  <mergeCells count="7">
    <mergeCell ref="A1:M1"/>
    <mergeCell ref="J5:M5"/>
    <mergeCell ref="C5:E5"/>
    <mergeCell ref="F5:I5"/>
    <mergeCell ref="A2:M2"/>
    <mergeCell ref="A3:M3"/>
    <mergeCell ref="A4:M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4"/>
  <sheetViews>
    <sheetView view="pageBreakPreview" zoomScaleSheetLayoutView="100" workbookViewId="0" topLeftCell="B1">
      <selection activeCell="A1" sqref="A1:K1"/>
    </sheetView>
  </sheetViews>
  <sheetFormatPr defaultColWidth="9.00390625" defaultRowHeight="12.75"/>
  <cols>
    <col min="1" max="1" width="0" style="86" hidden="1" customWidth="1"/>
    <col min="2" max="2" width="44.375" style="87" customWidth="1"/>
    <col min="3" max="3" width="8.875" style="87" customWidth="1"/>
    <col min="4" max="4" width="9.625" style="88" customWidth="1"/>
    <col min="5" max="5" width="9.75390625" style="87" customWidth="1"/>
    <col min="6" max="6" width="9.625" style="89" customWidth="1"/>
    <col min="7" max="8" width="9.625" style="128" customWidth="1"/>
    <col min="9" max="10" width="9.625" style="89" customWidth="1"/>
    <col min="11" max="11" width="12.625" style="203" hidden="1" customWidth="1"/>
    <col min="12" max="12" width="12.625" style="86" hidden="1" customWidth="1"/>
    <col min="13" max="13" width="8.00390625" style="86" hidden="1" customWidth="1"/>
    <col min="14" max="16" width="9.25390625" style="86" hidden="1" customWidth="1"/>
    <col min="17" max="21" width="9.25390625" style="86" customWidth="1"/>
    <col min="22" max="22" width="0" style="86" hidden="1" customWidth="1"/>
    <col min="23" max="16384" width="9.25390625" style="86" customWidth="1"/>
  </cols>
  <sheetData>
    <row r="1" spans="1:12" ht="26.25" customHeight="1">
      <c r="A1" s="276" t="s">
        <v>190</v>
      </c>
      <c r="B1" s="276"/>
      <c r="C1" s="276"/>
      <c r="D1" s="276"/>
      <c r="E1" s="276"/>
      <c r="F1" s="276"/>
      <c r="G1" s="265"/>
      <c r="H1" s="265"/>
      <c r="I1" s="265"/>
      <c r="J1" s="265"/>
      <c r="K1" s="265"/>
      <c r="L1" s="90"/>
    </row>
    <row r="2" spans="1:10" ht="24.75" customHeight="1">
      <c r="A2" s="277" t="s">
        <v>138</v>
      </c>
      <c r="B2" s="277"/>
      <c r="C2" s="277"/>
      <c r="D2" s="277"/>
      <c r="E2" s="277"/>
      <c r="F2" s="277"/>
      <c r="G2" s="217"/>
      <c r="H2" s="217"/>
      <c r="I2" s="192"/>
      <c r="J2" s="192"/>
    </row>
    <row r="3" spans="1:11" ht="10.5" customHeight="1" thickBot="1">
      <c r="A3" s="192"/>
      <c r="C3" s="192"/>
      <c r="D3" s="192"/>
      <c r="E3" s="192"/>
      <c r="G3" s="218"/>
      <c r="H3" s="218"/>
      <c r="I3" s="202"/>
      <c r="J3" s="202"/>
      <c r="K3" s="202" t="s">
        <v>143</v>
      </c>
    </row>
    <row r="4" spans="1:11" ht="16.5" customHeight="1">
      <c r="A4" s="278" t="s">
        <v>80</v>
      </c>
      <c r="B4" s="279"/>
      <c r="C4" s="282" t="s">
        <v>5</v>
      </c>
      <c r="D4" s="282" t="s">
        <v>81</v>
      </c>
      <c r="E4" s="282" t="s">
        <v>136</v>
      </c>
      <c r="F4" s="274" t="s">
        <v>157</v>
      </c>
      <c r="G4" s="282" t="s">
        <v>5</v>
      </c>
      <c r="H4" s="282" t="s">
        <v>81</v>
      </c>
      <c r="I4" s="282" t="s">
        <v>136</v>
      </c>
      <c r="J4" s="274" t="s">
        <v>158</v>
      </c>
      <c r="K4" s="208"/>
    </row>
    <row r="5" spans="1:11" ht="24.75" customHeight="1" thickBot="1">
      <c r="A5" s="280"/>
      <c r="B5" s="281"/>
      <c r="C5" s="283"/>
      <c r="D5" s="283"/>
      <c r="E5" s="283"/>
      <c r="F5" s="275"/>
      <c r="G5" s="284"/>
      <c r="H5" s="284"/>
      <c r="I5" s="283"/>
      <c r="J5" s="275"/>
      <c r="K5" s="244" t="s">
        <v>156</v>
      </c>
    </row>
    <row r="6" spans="1:11" ht="16.5" customHeight="1">
      <c r="A6" s="141"/>
      <c r="B6" s="91" t="s">
        <v>9</v>
      </c>
      <c r="C6" s="92"/>
      <c r="D6" s="93"/>
      <c r="E6" s="94">
        <v>0</v>
      </c>
      <c r="F6" s="142">
        <v>0</v>
      </c>
      <c r="G6" s="219"/>
      <c r="H6" s="220"/>
      <c r="I6" s="94">
        <v>0</v>
      </c>
      <c r="J6" s="142">
        <v>0</v>
      </c>
      <c r="K6" s="209"/>
    </row>
    <row r="7" spans="1:11" ht="16.5" customHeight="1">
      <c r="A7" s="143"/>
      <c r="B7" s="95" t="s">
        <v>82</v>
      </c>
      <c r="C7" s="96">
        <f aca="true" t="shared" si="0" ref="C7:K7">SUM(C8:C20)</f>
        <v>21684</v>
      </c>
      <c r="D7" s="96">
        <f t="shared" si="0"/>
        <v>4311</v>
      </c>
      <c r="E7" s="96">
        <f t="shared" si="0"/>
        <v>27403</v>
      </c>
      <c r="F7" s="144">
        <f t="shared" si="0"/>
        <v>53398</v>
      </c>
      <c r="G7" s="96">
        <f t="shared" si="0"/>
        <v>12501</v>
      </c>
      <c r="H7" s="96">
        <f t="shared" si="0"/>
        <v>3000</v>
      </c>
      <c r="I7" s="96">
        <f t="shared" si="0"/>
        <v>48638</v>
      </c>
      <c r="J7" s="144">
        <f t="shared" si="0"/>
        <v>64139</v>
      </c>
      <c r="K7" s="144">
        <f t="shared" si="0"/>
        <v>50686</v>
      </c>
    </row>
    <row r="8" spans="1:11" ht="16.5" customHeight="1">
      <c r="A8" s="143"/>
      <c r="B8" s="97" t="s">
        <v>83</v>
      </c>
      <c r="C8" s="98"/>
      <c r="D8" s="99"/>
      <c r="E8" s="100">
        <v>2084</v>
      </c>
      <c r="F8" s="145">
        <f>SUM(C8:E8)</f>
        <v>2084</v>
      </c>
      <c r="G8" s="221"/>
      <c r="H8" s="222"/>
      <c r="I8" s="100">
        <v>2097</v>
      </c>
      <c r="J8" s="145">
        <f>SUM(G8:I8)</f>
        <v>2097</v>
      </c>
      <c r="K8" s="209">
        <v>2000</v>
      </c>
    </row>
    <row r="9" spans="1:11" ht="16.5" customHeight="1">
      <c r="A9" s="143"/>
      <c r="B9" s="97" t="s">
        <v>84</v>
      </c>
      <c r="C9" s="98"/>
      <c r="D9" s="99"/>
      <c r="E9" s="100"/>
      <c r="F9" s="145">
        <f>SUM(C9:E9)</f>
        <v>0</v>
      </c>
      <c r="G9" s="221"/>
      <c r="H9" s="222"/>
      <c r="I9" s="100"/>
      <c r="J9" s="145">
        <f>SUM(G9:I9)</f>
        <v>0</v>
      </c>
      <c r="K9" s="209"/>
    </row>
    <row r="10" spans="1:11" ht="18" customHeight="1">
      <c r="A10" s="143"/>
      <c r="B10" s="97" t="s">
        <v>132</v>
      </c>
      <c r="C10" s="98"/>
      <c r="D10" s="99"/>
      <c r="E10" s="100">
        <f>20000-2500-500-9600-1500-500</f>
        <v>5400</v>
      </c>
      <c r="F10" s="145">
        <f>SUM(C10:E10)</f>
        <v>5400</v>
      </c>
      <c r="G10" s="221"/>
      <c r="H10" s="222"/>
      <c r="I10" s="100">
        <f>20000-2500-500-9600-1500-500</f>
        <v>5400</v>
      </c>
      <c r="J10" s="145">
        <f>SUM(G10:I10)</f>
        <v>5400</v>
      </c>
      <c r="K10" s="209">
        <v>5400</v>
      </c>
    </row>
    <row r="11" spans="1:11" ht="16.5" customHeight="1">
      <c r="A11" s="143">
        <v>682001</v>
      </c>
      <c r="B11" s="97" t="s">
        <v>85</v>
      </c>
      <c r="C11" s="98"/>
      <c r="D11" s="99"/>
      <c r="E11" s="100">
        <v>2263</v>
      </c>
      <c r="F11" s="145">
        <f aca="true" t="shared" si="1" ref="F11:F19">SUM(C11:E11)</f>
        <v>2263</v>
      </c>
      <c r="G11" s="221"/>
      <c r="H11" s="222"/>
      <c r="I11" s="100">
        <v>2263</v>
      </c>
      <c r="J11" s="145">
        <f aca="true" t="shared" si="2" ref="J11:J19">SUM(G11:I11)</f>
        <v>2263</v>
      </c>
      <c r="K11" s="209">
        <v>2263</v>
      </c>
    </row>
    <row r="12" spans="1:11" ht="16.5" customHeight="1">
      <c r="A12" s="143">
        <v>682002</v>
      </c>
      <c r="B12" s="97" t="s">
        <v>86</v>
      </c>
      <c r="C12" s="98"/>
      <c r="D12" s="99"/>
      <c r="E12" s="100">
        <v>8963</v>
      </c>
      <c r="F12" s="145">
        <f t="shared" si="1"/>
        <v>8963</v>
      </c>
      <c r="G12" s="221"/>
      <c r="H12" s="222"/>
      <c r="I12" s="100">
        <v>10481</v>
      </c>
      <c r="J12" s="145">
        <f t="shared" si="2"/>
        <v>10481</v>
      </c>
      <c r="K12" s="209">
        <v>8963</v>
      </c>
    </row>
    <row r="13" spans="1:11" ht="16.5" customHeight="1">
      <c r="A13" s="143">
        <v>842421</v>
      </c>
      <c r="B13" s="101" t="s">
        <v>87</v>
      </c>
      <c r="C13" s="102"/>
      <c r="D13" s="103"/>
      <c r="E13" s="100">
        <v>500</v>
      </c>
      <c r="F13" s="145">
        <f t="shared" si="1"/>
        <v>500</v>
      </c>
      <c r="G13" s="223"/>
      <c r="H13" s="224"/>
      <c r="I13" s="100">
        <v>500</v>
      </c>
      <c r="J13" s="145">
        <f t="shared" si="2"/>
        <v>500</v>
      </c>
      <c r="K13" s="209">
        <v>500</v>
      </c>
    </row>
    <row r="14" spans="1:11" ht="15.75" customHeight="1">
      <c r="A14" s="143">
        <v>581100</v>
      </c>
      <c r="B14" s="101" t="s">
        <v>88</v>
      </c>
      <c r="C14" s="102"/>
      <c r="D14" s="103"/>
      <c r="E14" s="100"/>
      <c r="F14" s="145">
        <f t="shared" si="1"/>
        <v>0</v>
      </c>
      <c r="G14" s="223"/>
      <c r="H14" s="224"/>
      <c r="I14" s="100"/>
      <c r="J14" s="145">
        <f t="shared" si="2"/>
        <v>0</v>
      </c>
      <c r="K14" s="209"/>
    </row>
    <row r="15" spans="1:13" ht="16.5" customHeight="1">
      <c r="A15" s="143">
        <v>581400</v>
      </c>
      <c r="B15" s="101" t="s">
        <v>89</v>
      </c>
      <c r="C15" s="102"/>
      <c r="D15" s="103"/>
      <c r="E15" s="100">
        <v>644</v>
      </c>
      <c r="F15" s="145">
        <f t="shared" si="1"/>
        <v>644</v>
      </c>
      <c r="G15" s="223"/>
      <c r="H15" s="224"/>
      <c r="I15" s="100">
        <v>644</v>
      </c>
      <c r="J15" s="145">
        <f t="shared" si="2"/>
        <v>644</v>
      </c>
      <c r="K15" s="209">
        <v>60</v>
      </c>
      <c r="L15" s="86">
        <v>10501</v>
      </c>
      <c r="M15" s="86" t="s">
        <v>162</v>
      </c>
    </row>
    <row r="16" spans="1:14" ht="16.5" customHeight="1">
      <c r="A16" s="143">
        <v>841126</v>
      </c>
      <c r="B16" s="101" t="s">
        <v>90</v>
      </c>
      <c r="C16" s="102"/>
      <c r="D16" s="200">
        <v>4311</v>
      </c>
      <c r="E16" s="100"/>
      <c r="F16" s="145">
        <f t="shared" si="1"/>
        <v>4311</v>
      </c>
      <c r="G16" s="223"/>
      <c r="H16" s="225">
        <v>3000</v>
      </c>
      <c r="I16" s="100"/>
      <c r="J16" s="145">
        <f t="shared" si="2"/>
        <v>3000</v>
      </c>
      <c r="K16" s="209">
        <v>3000</v>
      </c>
      <c r="L16" s="86">
        <v>2000</v>
      </c>
      <c r="M16" s="86" t="s">
        <v>175</v>
      </c>
      <c r="N16" s="86">
        <v>21000</v>
      </c>
    </row>
    <row r="17" spans="1:14" ht="16.5" customHeight="1">
      <c r="A17" s="154"/>
      <c r="B17" s="104" t="s">
        <v>91</v>
      </c>
      <c r="C17" s="247">
        <v>21684</v>
      </c>
      <c r="D17" s="201"/>
      <c r="E17" s="107"/>
      <c r="F17" s="145">
        <f>SUM(C17:E17)</f>
        <v>21684</v>
      </c>
      <c r="G17" s="224">
        <v>12501</v>
      </c>
      <c r="H17" s="245"/>
      <c r="I17" s="246">
        <f>8499+300</f>
        <v>8799</v>
      </c>
      <c r="J17" s="145">
        <f>SUM(G17:I17)</f>
        <v>21300</v>
      </c>
      <c r="K17" s="209">
        <v>21000</v>
      </c>
      <c r="L17" s="86">
        <v>8499</v>
      </c>
      <c r="M17" s="86" t="s">
        <v>159</v>
      </c>
      <c r="N17" s="86">
        <v>-12501</v>
      </c>
    </row>
    <row r="18" spans="1:14" ht="16.5" customHeight="1">
      <c r="A18" s="154"/>
      <c r="B18" s="104" t="s">
        <v>168</v>
      </c>
      <c r="C18" s="105"/>
      <c r="D18" s="106"/>
      <c r="E18" s="136"/>
      <c r="F18" s="145">
        <f t="shared" si="1"/>
        <v>0</v>
      </c>
      <c r="G18" s="226"/>
      <c r="H18" s="106"/>
      <c r="I18" s="136">
        <v>10905</v>
      </c>
      <c r="J18" s="145">
        <f t="shared" si="2"/>
        <v>10905</v>
      </c>
      <c r="K18" s="209"/>
      <c r="L18" s="86">
        <f>SUM(L15:L17)</f>
        <v>21000</v>
      </c>
      <c r="N18" s="86">
        <f>SUM(N16:N17)</f>
        <v>8499</v>
      </c>
    </row>
    <row r="19" spans="1:15" ht="16.5" customHeight="1">
      <c r="A19" s="143">
        <v>370000</v>
      </c>
      <c r="B19" s="101" t="s">
        <v>92</v>
      </c>
      <c r="C19" s="102"/>
      <c r="D19" s="103"/>
      <c r="E19" s="100">
        <f>60+7489</f>
        <v>7549</v>
      </c>
      <c r="F19" s="145">
        <f t="shared" si="1"/>
        <v>7549</v>
      </c>
      <c r="G19" s="223"/>
      <c r="H19" s="224"/>
      <c r="I19" s="100">
        <v>7549</v>
      </c>
      <c r="J19" s="145">
        <f t="shared" si="2"/>
        <v>7549</v>
      </c>
      <c r="K19" s="209">
        <v>7500</v>
      </c>
      <c r="L19" s="86">
        <v>6500</v>
      </c>
      <c r="N19" s="86">
        <v>300</v>
      </c>
      <c r="O19" s="86" t="s">
        <v>174</v>
      </c>
    </row>
    <row r="20" spans="1:12" ht="16.5" customHeight="1">
      <c r="A20" s="143"/>
      <c r="B20" s="97" t="s">
        <v>93</v>
      </c>
      <c r="C20" s="98"/>
      <c r="D20" s="99"/>
      <c r="E20" s="100"/>
      <c r="F20" s="145"/>
      <c r="G20" s="221"/>
      <c r="H20" s="222"/>
      <c r="I20" s="100"/>
      <c r="J20" s="145"/>
      <c r="K20" s="209"/>
      <c r="L20" s="86">
        <v>4405</v>
      </c>
    </row>
    <row r="21" spans="1:12" ht="16.5" customHeight="1">
      <c r="A21" s="143"/>
      <c r="B21" s="108" t="s">
        <v>11</v>
      </c>
      <c r="C21" s="96">
        <f aca="true" t="shared" si="3" ref="C21:J21">SUM(C22:C24)</f>
        <v>0</v>
      </c>
      <c r="D21" s="96">
        <f t="shared" si="3"/>
        <v>0</v>
      </c>
      <c r="E21" s="96">
        <f t="shared" si="3"/>
        <v>0</v>
      </c>
      <c r="F21" s="144">
        <f t="shared" si="3"/>
        <v>0</v>
      </c>
      <c r="G21" s="96">
        <f t="shared" si="3"/>
        <v>0</v>
      </c>
      <c r="H21" s="96">
        <f t="shared" si="3"/>
        <v>0</v>
      </c>
      <c r="I21" s="96">
        <f t="shared" si="3"/>
        <v>0</v>
      </c>
      <c r="J21" s="144">
        <f t="shared" si="3"/>
        <v>0</v>
      </c>
      <c r="K21" s="209"/>
      <c r="L21" s="86">
        <f>SUM(L19:L20)</f>
        <v>10905</v>
      </c>
    </row>
    <row r="22" spans="1:11" ht="16.5" customHeight="1">
      <c r="A22" s="143"/>
      <c r="B22" s="97" t="s">
        <v>94</v>
      </c>
      <c r="C22" s="98"/>
      <c r="D22" s="99"/>
      <c r="E22" s="100"/>
      <c r="F22" s="145"/>
      <c r="G22" s="221"/>
      <c r="H22" s="222"/>
      <c r="I22" s="100"/>
      <c r="J22" s="145"/>
      <c r="K22" s="209"/>
    </row>
    <row r="23" spans="1:11" ht="16.5" customHeight="1">
      <c r="A23" s="143"/>
      <c r="B23" s="97" t="s">
        <v>95</v>
      </c>
      <c r="C23" s="98"/>
      <c r="D23" s="99"/>
      <c r="E23" s="100"/>
      <c r="F23" s="145"/>
      <c r="G23" s="221"/>
      <c r="H23" s="222"/>
      <c r="I23" s="100"/>
      <c r="J23" s="145"/>
      <c r="K23" s="209"/>
    </row>
    <row r="24" spans="1:11" ht="16.5" customHeight="1">
      <c r="A24" s="143"/>
      <c r="B24" s="97" t="s">
        <v>96</v>
      </c>
      <c r="C24" s="98"/>
      <c r="D24" s="99"/>
      <c r="E24" s="100">
        <f>+E20*0.25</f>
        <v>0</v>
      </c>
      <c r="F24" s="145">
        <f>+F20*0.25</f>
        <v>0</v>
      </c>
      <c r="G24" s="221"/>
      <c r="H24" s="222"/>
      <c r="I24" s="100">
        <f>+I20*0.25</f>
        <v>0</v>
      </c>
      <c r="J24" s="145">
        <f>+J20*0.25</f>
        <v>0</v>
      </c>
      <c r="K24" s="209"/>
    </row>
    <row r="25" spans="1:11" s="123" customFormat="1" ht="16.5" customHeight="1">
      <c r="A25" s="199"/>
      <c r="B25" s="95" t="s">
        <v>97</v>
      </c>
      <c r="C25" s="109"/>
      <c r="D25" s="110"/>
      <c r="E25" s="96">
        <v>5500</v>
      </c>
      <c r="F25" s="144">
        <f>SUM(C25:E25)</f>
        <v>5500</v>
      </c>
      <c r="G25" s="227"/>
      <c r="H25" s="228"/>
      <c r="I25" s="96">
        <v>4000</v>
      </c>
      <c r="J25" s="144">
        <f>SUM(G25:I25)</f>
        <v>4000</v>
      </c>
      <c r="K25" s="210">
        <v>4000</v>
      </c>
    </row>
    <row r="26" spans="1:11" ht="16.5" customHeight="1">
      <c r="A26" s="143"/>
      <c r="B26" s="95" t="s">
        <v>15</v>
      </c>
      <c r="C26" s="96">
        <f aca="true" t="shared" si="4" ref="C26:K26">SUM(C27:C31)</f>
        <v>0</v>
      </c>
      <c r="D26" s="96">
        <f t="shared" si="4"/>
        <v>0</v>
      </c>
      <c r="E26" s="96">
        <f t="shared" si="4"/>
        <v>104800</v>
      </c>
      <c r="F26" s="144">
        <f t="shared" si="4"/>
        <v>104800</v>
      </c>
      <c r="G26" s="96">
        <f t="shared" si="4"/>
        <v>0</v>
      </c>
      <c r="H26" s="96">
        <f t="shared" si="4"/>
        <v>0</v>
      </c>
      <c r="I26" s="96">
        <f t="shared" si="4"/>
        <v>151806</v>
      </c>
      <c r="J26" s="144">
        <f t="shared" si="4"/>
        <v>151806</v>
      </c>
      <c r="K26" s="210">
        <f t="shared" si="4"/>
        <v>100046</v>
      </c>
    </row>
    <row r="27" spans="1:11" ht="16.5" customHeight="1">
      <c r="A27" s="143"/>
      <c r="B27" s="97" t="s">
        <v>98</v>
      </c>
      <c r="C27" s="98"/>
      <c r="D27" s="99"/>
      <c r="E27" s="100">
        <f>26000+5000+500</f>
        <v>31500</v>
      </c>
      <c r="F27" s="145">
        <f>SUM(C27:E27)</f>
        <v>31500</v>
      </c>
      <c r="G27" s="221"/>
      <c r="H27" s="222"/>
      <c r="I27" s="100">
        <v>62770</v>
      </c>
      <c r="J27" s="145">
        <f>SUM(G27:I27)</f>
        <v>62770</v>
      </c>
      <c r="K27" s="209">
        <v>25000</v>
      </c>
    </row>
    <row r="28" spans="1:11" ht="16.5" customHeight="1">
      <c r="A28" s="143"/>
      <c r="B28" s="97" t="s">
        <v>99</v>
      </c>
      <c r="C28" s="98"/>
      <c r="D28" s="99"/>
      <c r="E28" s="100">
        <f>2000+5000+9600+1500</f>
        <v>18100</v>
      </c>
      <c r="F28" s="145">
        <f>SUM(C28:E28)</f>
        <v>18100</v>
      </c>
      <c r="G28" s="221"/>
      <c r="H28" s="222"/>
      <c r="I28" s="100">
        <v>23966</v>
      </c>
      <c r="J28" s="145">
        <f>SUM(G28:I28)</f>
        <v>23966</v>
      </c>
      <c r="K28" s="209">
        <v>10000</v>
      </c>
    </row>
    <row r="29" spans="1:11" ht="16.5" customHeight="1">
      <c r="A29" s="143"/>
      <c r="B29" s="97" t="s">
        <v>100</v>
      </c>
      <c r="C29" s="98"/>
      <c r="D29" s="99"/>
      <c r="E29" s="100">
        <v>100</v>
      </c>
      <c r="F29" s="145">
        <f>SUM(C29:E29)</f>
        <v>100</v>
      </c>
      <c r="G29" s="221"/>
      <c r="H29" s="222"/>
      <c r="I29" s="100">
        <v>60</v>
      </c>
      <c r="J29" s="145">
        <f>SUM(G29:I29)</f>
        <v>60</v>
      </c>
      <c r="K29" s="209">
        <v>36</v>
      </c>
    </row>
    <row r="30" spans="1:11" ht="16.5" customHeight="1">
      <c r="A30" s="143"/>
      <c r="B30" s="97" t="s">
        <v>101</v>
      </c>
      <c r="C30" s="98"/>
      <c r="D30" s="99"/>
      <c r="E30" s="100">
        <f>80000-25000</f>
        <v>55000</v>
      </c>
      <c r="F30" s="145">
        <f>SUM(C30:E30)</f>
        <v>55000</v>
      </c>
      <c r="G30" s="221"/>
      <c r="H30" s="222"/>
      <c r="I30" s="100">
        <v>65000</v>
      </c>
      <c r="J30" s="145">
        <f>SUM(G30:I30)</f>
        <v>65000</v>
      </c>
      <c r="K30" s="209">
        <v>65000</v>
      </c>
    </row>
    <row r="31" spans="1:11" ht="16.5" customHeight="1">
      <c r="A31" s="143"/>
      <c r="B31" s="97" t="s">
        <v>102</v>
      </c>
      <c r="C31" s="98"/>
      <c r="D31" s="99"/>
      <c r="E31" s="100">
        <v>100</v>
      </c>
      <c r="F31" s="145">
        <f>SUM(C31:E31)</f>
        <v>100</v>
      </c>
      <c r="G31" s="221"/>
      <c r="H31" s="222"/>
      <c r="I31" s="100">
        <v>10</v>
      </c>
      <c r="J31" s="145">
        <f>SUM(G31:I31)</f>
        <v>10</v>
      </c>
      <c r="K31" s="209">
        <v>10</v>
      </c>
    </row>
    <row r="32" spans="1:11" ht="16.5" customHeight="1">
      <c r="A32" s="143"/>
      <c r="B32" s="95" t="s">
        <v>103</v>
      </c>
      <c r="C32" s="96">
        <f aca="true" t="shared" si="5" ref="C32:K32">SUM(C33:C34)</f>
        <v>0</v>
      </c>
      <c r="D32" s="96">
        <f t="shared" si="5"/>
        <v>0</v>
      </c>
      <c r="E32" s="96">
        <f t="shared" si="5"/>
        <v>49515.456999999995</v>
      </c>
      <c r="F32" s="144">
        <f t="shared" si="5"/>
        <v>49515.456999999995</v>
      </c>
      <c r="G32" s="96">
        <f t="shared" si="5"/>
        <v>0</v>
      </c>
      <c r="H32" s="96">
        <f t="shared" si="5"/>
        <v>0</v>
      </c>
      <c r="I32" s="96">
        <f t="shared" si="5"/>
        <v>0</v>
      </c>
      <c r="J32" s="144">
        <f t="shared" si="5"/>
        <v>0</v>
      </c>
      <c r="K32" s="144">
        <f t="shared" si="5"/>
        <v>0</v>
      </c>
    </row>
    <row r="33" spans="1:11" ht="16.5" customHeight="1">
      <c r="A33" s="143"/>
      <c r="B33" s="97" t="s">
        <v>104</v>
      </c>
      <c r="C33" s="98"/>
      <c r="D33" s="99"/>
      <c r="E33" s="100">
        <f>+'[4]Állami pénzek feloszt.'!$E$108/1000</f>
        <v>74727.28</v>
      </c>
      <c r="F33" s="145">
        <f>SUM(C33:E33)</f>
        <v>74727.28</v>
      </c>
      <c r="G33" s="221"/>
      <c r="H33" s="222"/>
      <c r="I33" s="100"/>
      <c r="J33" s="145">
        <f>SUM(G33:I33)</f>
        <v>0</v>
      </c>
      <c r="K33" s="209"/>
    </row>
    <row r="34" spans="1:11" ht="16.5" customHeight="1">
      <c r="A34" s="143"/>
      <c r="B34" s="97" t="s">
        <v>105</v>
      </c>
      <c r="C34" s="98"/>
      <c r="D34" s="99"/>
      <c r="E34" s="100">
        <f>+'[4]Állami pénzek feloszt.'!$E$109/1000</f>
        <v>-25211.823</v>
      </c>
      <c r="F34" s="145">
        <f>SUM(C34:E34)</f>
        <v>-25211.823</v>
      </c>
      <c r="G34" s="221"/>
      <c r="H34" s="222"/>
      <c r="I34" s="100"/>
      <c r="J34" s="145">
        <f>SUM(G34:I34)</f>
        <v>0</v>
      </c>
      <c r="K34" s="209"/>
    </row>
    <row r="35" spans="1:11" ht="16.5" customHeight="1">
      <c r="A35" s="143"/>
      <c r="B35" s="95" t="s">
        <v>106</v>
      </c>
      <c r="C35" s="96"/>
      <c r="D35" s="96"/>
      <c r="E35" s="96">
        <v>25000</v>
      </c>
      <c r="F35" s="144">
        <v>25000</v>
      </c>
      <c r="G35" s="96"/>
      <c r="H35" s="96"/>
      <c r="I35" s="96">
        <v>10000</v>
      </c>
      <c r="J35" s="144">
        <f>SUM(G35:I35)</f>
        <v>10000</v>
      </c>
      <c r="K35" s="210">
        <v>10000</v>
      </c>
    </row>
    <row r="36" spans="1:11" ht="16.5" customHeight="1">
      <c r="A36" s="143"/>
      <c r="B36" s="95" t="s">
        <v>107</v>
      </c>
      <c r="C36" s="111">
        <f aca="true" t="shared" si="6" ref="C36:H36">SUM(C37:C42)</f>
        <v>0</v>
      </c>
      <c r="D36" s="111">
        <f t="shared" si="6"/>
        <v>1151</v>
      </c>
      <c r="E36" s="111">
        <f t="shared" si="6"/>
        <v>10</v>
      </c>
      <c r="F36" s="146">
        <f t="shared" si="6"/>
        <v>1161</v>
      </c>
      <c r="G36" s="111">
        <f t="shared" si="6"/>
        <v>0</v>
      </c>
      <c r="H36" s="111">
        <f t="shared" si="6"/>
        <v>0</v>
      </c>
      <c r="I36" s="111"/>
      <c r="J36" s="146">
        <f>SUM(J37:J42)</f>
        <v>0</v>
      </c>
      <c r="K36" s="210">
        <f>SUM(K37:K42)</f>
        <v>0</v>
      </c>
    </row>
    <row r="37" spans="1:11" ht="16.5" customHeight="1">
      <c r="A37" s="143"/>
      <c r="B37" s="101" t="s">
        <v>108</v>
      </c>
      <c r="C37" s="102"/>
      <c r="D37" s="103">
        <v>141</v>
      </c>
      <c r="E37" s="100"/>
      <c r="F37" s="145">
        <f>SUM(C37:E37)</f>
        <v>141</v>
      </c>
      <c r="G37" s="223"/>
      <c r="H37" s="224"/>
      <c r="I37" s="100"/>
      <c r="J37" s="145">
        <f>SUM(G37:I37)</f>
        <v>0</v>
      </c>
      <c r="K37" s="216"/>
    </row>
    <row r="38" spans="1:11" ht="16.5" customHeight="1">
      <c r="A38" s="143"/>
      <c r="B38" s="101" t="s">
        <v>109</v>
      </c>
      <c r="C38" s="102"/>
      <c r="D38" s="103">
        <v>910</v>
      </c>
      <c r="E38" s="100"/>
      <c r="F38" s="145">
        <f>SUM(C38:E38)</f>
        <v>910</v>
      </c>
      <c r="G38" s="223"/>
      <c r="H38" s="224"/>
      <c r="I38" s="100"/>
      <c r="J38" s="145">
        <f>SUM(G38:I38)</f>
        <v>0</v>
      </c>
      <c r="K38" s="216"/>
    </row>
    <row r="39" spans="1:11" ht="15.75" customHeight="1">
      <c r="A39" s="143"/>
      <c r="B39" s="97" t="s">
        <v>110</v>
      </c>
      <c r="C39" s="98"/>
      <c r="D39" s="99"/>
      <c r="E39" s="100"/>
      <c r="F39" s="145"/>
      <c r="G39" s="221"/>
      <c r="H39" s="222"/>
      <c r="I39" s="100"/>
      <c r="J39" s="145"/>
      <c r="K39" s="209"/>
    </row>
    <row r="40" spans="1:11" ht="16.5" customHeight="1">
      <c r="A40" s="143"/>
      <c r="B40" s="97" t="s">
        <v>111</v>
      </c>
      <c r="C40" s="98"/>
      <c r="D40" s="99">
        <v>100</v>
      </c>
      <c r="E40" s="100"/>
      <c r="F40" s="145">
        <f>SUM(C40:E40)</f>
        <v>100</v>
      </c>
      <c r="G40" s="221"/>
      <c r="H40" s="222"/>
      <c r="I40" s="100"/>
      <c r="J40" s="145">
        <f>SUM(G40:I40)</f>
        <v>0</v>
      </c>
      <c r="K40" s="209"/>
    </row>
    <row r="41" spans="1:11" ht="15.75" customHeight="1">
      <c r="A41" s="143"/>
      <c r="B41" s="101" t="s">
        <v>112</v>
      </c>
      <c r="C41" s="102"/>
      <c r="D41" s="103"/>
      <c r="E41" s="100">
        <v>0</v>
      </c>
      <c r="F41" s="145"/>
      <c r="G41" s="223"/>
      <c r="H41" s="224"/>
      <c r="I41" s="100"/>
      <c r="J41" s="145">
        <f>SUM(G41:I41)</f>
        <v>0</v>
      </c>
      <c r="K41" s="216"/>
    </row>
    <row r="42" spans="1:11" ht="16.5" customHeight="1">
      <c r="A42" s="143"/>
      <c r="B42" s="101" t="s">
        <v>113</v>
      </c>
      <c r="C42" s="102"/>
      <c r="D42" s="103"/>
      <c r="E42" s="100">
        <v>10</v>
      </c>
      <c r="F42" s="145">
        <v>10</v>
      </c>
      <c r="G42" s="223"/>
      <c r="H42" s="224"/>
      <c r="I42" s="100"/>
      <c r="J42" s="145"/>
      <c r="K42" s="209"/>
    </row>
    <row r="43" spans="1:12" ht="16.5" customHeight="1">
      <c r="A43" s="143"/>
      <c r="B43" s="95" t="s">
        <v>114</v>
      </c>
      <c r="C43" s="96">
        <f aca="true" t="shared" si="7" ref="C43:K43">SUM(C44:C47)</f>
        <v>0</v>
      </c>
      <c r="D43" s="96">
        <f t="shared" si="7"/>
        <v>0</v>
      </c>
      <c r="E43" s="96">
        <f t="shared" si="7"/>
        <v>104762</v>
      </c>
      <c r="F43" s="144">
        <f t="shared" si="7"/>
        <v>104762</v>
      </c>
      <c r="G43" s="96">
        <f t="shared" si="7"/>
        <v>0</v>
      </c>
      <c r="H43" s="96">
        <f t="shared" si="7"/>
        <v>0</v>
      </c>
      <c r="I43" s="96">
        <f t="shared" si="7"/>
        <v>0</v>
      </c>
      <c r="J43" s="144">
        <f t="shared" si="7"/>
        <v>0</v>
      </c>
      <c r="K43" s="144">
        <f t="shared" si="7"/>
        <v>0</v>
      </c>
      <c r="L43" s="211"/>
    </row>
    <row r="44" spans="1:12" ht="16.5" customHeight="1">
      <c r="A44" s="143"/>
      <c r="B44" s="101" t="s">
        <v>115</v>
      </c>
      <c r="C44" s="102"/>
      <c r="D44" s="103"/>
      <c r="E44" s="100">
        <v>14614</v>
      </c>
      <c r="F44" s="145">
        <f>SUM(C44:E44)</f>
        <v>14614</v>
      </c>
      <c r="G44" s="223"/>
      <c r="H44" s="224"/>
      <c r="I44" s="100"/>
      <c r="J44" s="145">
        <f>SUM(G44:I44)</f>
        <v>0</v>
      </c>
      <c r="K44" s="209"/>
      <c r="L44" s="211"/>
    </row>
    <row r="45" spans="1:12" ht="16.5" customHeight="1">
      <c r="A45" s="143"/>
      <c r="B45" s="97" t="s">
        <v>116</v>
      </c>
      <c r="C45" s="98"/>
      <c r="D45" s="99"/>
      <c r="E45" s="100">
        <v>82974</v>
      </c>
      <c r="F45" s="145">
        <f>SUM(C45:E45)</f>
        <v>82974</v>
      </c>
      <c r="G45" s="221"/>
      <c r="H45" s="222"/>
      <c r="I45" s="100"/>
      <c r="J45" s="145">
        <f>SUM(G45:I45)</f>
        <v>0</v>
      </c>
      <c r="K45" s="209"/>
      <c r="L45" s="211"/>
    </row>
    <row r="46" spans="1:12" ht="16.5" customHeight="1">
      <c r="A46" s="143"/>
      <c r="B46" s="101" t="s">
        <v>117</v>
      </c>
      <c r="C46" s="102"/>
      <c r="D46" s="103"/>
      <c r="E46" s="100">
        <v>7174</v>
      </c>
      <c r="F46" s="145">
        <f>SUM(C46:E46)</f>
        <v>7174</v>
      </c>
      <c r="G46" s="223"/>
      <c r="H46" s="224"/>
      <c r="I46" s="100"/>
      <c r="J46" s="145">
        <f>SUM(G46:I46)</f>
        <v>0</v>
      </c>
      <c r="K46" s="209"/>
      <c r="L46" s="211"/>
    </row>
    <row r="47" spans="1:12" ht="15.75" customHeight="1">
      <c r="A47" s="143"/>
      <c r="B47" s="101" t="s">
        <v>118</v>
      </c>
      <c r="C47" s="102"/>
      <c r="D47" s="103"/>
      <c r="E47" s="100"/>
      <c r="F47" s="145"/>
      <c r="G47" s="223"/>
      <c r="H47" s="224"/>
      <c r="I47" s="100"/>
      <c r="J47" s="145"/>
      <c r="K47" s="209"/>
      <c r="L47" s="211"/>
    </row>
    <row r="48" spans="1:12" ht="15.75" customHeight="1">
      <c r="A48" s="143"/>
      <c r="B48" s="204"/>
      <c r="C48" s="205"/>
      <c r="D48" s="200"/>
      <c r="E48" s="206"/>
      <c r="F48" s="207"/>
      <c r="G48" s="229"/>
      <c r="H48" s="225"/>
      <c r="I48" s="206"/>
      <c r="J48" s="207"/>
      <c r="K48" s="209"/>
      <c r="L48" s="211"/>
    </row>
    <row r="49" spans="1:12" ht="15.75" customHeight="1">
      <c r="A49" s="143"/>
      <c r="B49" s="296" t="s">
        <v>144</v>
      </c>
      <c r="C49" s="205"/>
      <c r="D49" s="200"/>
      <c r="E49" s="206"/>
      <c r="F49" s="207"/>
      <c r="G49" s="229"/>
      <c r="H49" s="225"/>
      <c r="I49" s="234">
        <v>2768</v>
      </c>
      <c r="J49" s="294">
        <v>2768</v>
      </c>
      <c r="K49" s="237">
        <v>2768</v>
      </c>
      <c r="L49" s="212">
        <v>2767370</v>
      </c>
    </row>
    <row r="50" spans="1:12" ht="15.75" customHeight="1">
      <c r="A50" s="143"/>
      <c r="B50" s="296" t="s">
        <v>145</v>
      </c>
      <c r="C50" s="205"/>
      <c r="D50" s="200"/>
      <c r="E50" s="206"/>
      <c r="F50" s="207"/>
      <c r="G50" s="229"/>
      <c r="H50" s="225"/>
      <c r="I50" s="234">
        <v>51376</v>
      </c>
      <c r="J50" s="294">
        <v>51376</v>
      </c>
      <c r="K50" s="237">
        <v>51376</v>
      </c>
      <c r="L50" s="212">
        <v>51376000</v>
      </c>
    </row>
    <row r="51" spans="1:12" ht="15.75" customHeight="1">
      <c r="A51" s="143"/>
      <c r="B51" s="296" t="s">
        <v>154</v>
      </c>
      <c r="C51" s="205"/>
      <c r="D51" s="200"/>
      <c r="E51" s="206"/>
      <c r="F51" s="207"/>
      <c r="G51" s="229"/>
      <c r="H51" s="225"/>
      <c r="I51" s="234">
        <v>3503</v>
      </c>
      <c r="J51" s="294">
        <v>3503</v>
      </c>
      <c r="K51" s="238">
        <v>3503</v>
      </c>
      <c r="L51" s="213">
        <v>3503000</v>
      </c>
    </row>
    <row r="52" spans="1:12" ht="15.75" customHeight="1">
      <c r="A52" s="143"/>
      <c r="B52" s="296" t="s">
        <v>146</v>
      </c>
      <c r="C52" s="205"/>
      <c r="D52" s="200"/>
      <c r="E52" s="206"/>
      <c r="F52" s="207"/>
      <c r="G52" s="229"/>
      <c r="H52" s="225"/>
      <c r="I52" s="234">
        <v>40075</v>
      </c>
      <c r="J52" s="294">
        <v>40075</v>
      </c>
      <c r="K52" s="238">
        <v>40075</v>
      </c>
      <c r="L52" s="213">
        <v>40075001</v>
      </c>
    </row>
    <row r="53" spans="1:12" ht="15.75" customHeight="1">
      <c r="A53" s="143"/>
      <c r="B53" s="296" t="s">
        <v>147</v>
      </c>
      <c r="C53" s="205"/>
      <c r="D53" s="200"/>
      <c r="E53" s="206"/>
      <c r="F53" s="207"/>
      <c r="G53" s="229"/>
      <c r="H53" s="225"/>
      <c r="I53" s="234">
        <f>SUM(I54:I56)</f>
        <v>11596</v>
      </c>
      <c r="J53" s="294">
        <f>SUM(J54:J56)</f>
        <v>11596</v>
      </c>
      <c r="K53" s="238">
        <f>SUM(K54:K56)</f>
        <v>11596</v>
      </c>
      <c r="L53" s="213">
        <f>SUM(L54:L56)</f>
        <v>11595915</v>
      </c>
    </row>
    <row r="54" spans="1:12" ht="15.75" customHeight="1">
      <c r="A54" s="143"/>
      <c r="B54" s="296" t="s">
        <v>161</v>
      </c>
      <c r="C54" s="205"/>
      <c r="D54" s="200"/>
      <c r="E54" s="206"/>
      <c r="F54" s="207"/>
      <c r="G54" s="229"/>
      <c r="H54" s="225"/>
      <c r="I54" s="235">
        <v>2778</v>
      </c>
      <c r="J54" s="295">
        <v>2778</v>
      </c>
      <c r="K54" s="239">
        <v>2778</v>
      </c>
      <c r="L54" s="214">
        <v>2778173</v>
      </c>
    </row>
    <row r="55" spans="1:12" ht="15.75" customHeight="1">
      <c r="A55" s="143"/>
      <c r="B55" s="296" t="s">
        <v>148</v>
      </c>
      <c r="C55" s="205"/>
      <c r="D55" s="200"/>
      <c r="E55" s="206"/>
      <c r="F55" s="207"/>
      <c r="G55" s="229"/>
      <c r="H55" s="225"/>
      <c r="I55" s="235">
        <v>6146</v>
      </c>
      <c r="J55" s="295">
        <v>6146</v>
      </c>
      <c r="K55" s="239">
        <v>6146</v>
      </c>
      <c r="L55" s="214">
        <v>6146100</v>
      </c>
    </row>
    <row r="56" spans="1:12" ht="15.75" customHeight="1">
      <c r="A56" s="143"/>
      <c r="B56" s="296" t="s">
        <v>149</v>
      </c>
      <c r="C56" s="205"/>
      <c r="D56" s="200"/>
      <c r="E56" s="206"/>
      <c r="F56" s="207"/>
      <c r="G56" s="229"/>
      <c r="H56" s="225"/>
      <c r="I56" s="235">
        <v>2672</v>
      </c>
      <c r="J56" s="295">
        <v>2672</v>
      </c>
      <c r="K56" s="239">
        <v>2672</v>
      </c>
      <c r="L56" s="214">
        <v>2671642</v>
      </c>
    </row>
    <row r="57" spans="1:12" ht="15.75" customHeight="1">
      <c r="A57" s="143"/>
      <c r="B57" s="296" t="s">
        <v>150</v>
      </c>
      <c r="C57" s="205"/>
      <c r="D57" s="200"/>
      <c r="E57" s="206"/>
      <c r="F57" s="207"/>
      <c r="G57" s="229"/>
      <c r="H57" s="225"/>
      <c r="I57" s="234">
        <v>-27068</v>
      </c>
      <c r="J57" s="294">
        <v>-27068</v>
      </c>
      <c r="K57" s="238">
        <v>-27068</v>
      </c>
      <c r="L57" s="213">
        <v>-27067760</v>
      </c>
    </row>
    <row r="58" spans="1:12" ht="15.75" customHeight="1">
      <c r="A58" s="143"/>
      <c r="B58" s="296"/>
      <c r="C58" s="205"/>
      <c r="D58" s="200"/>
      <c r="E58" s="206"/>
      <c r="F58" s="207"/>
      <c r="G58" s="229"/>
      <c r="H58" s="225"/>
      <c r="I58" s="234"/>
      <c r="J58" s="294"/>
      <c r="K58" s="238"/>
      <c r="L58" s="213"/>
    </row>
    <row r="59" spans="1:12" ht="15.75" customHeight="1">
      <c r="A59" s="143"/>
      <c r="B59" s="296" t="s">
        <v>151</v>
      </c>
      <c r="C59" s="205"/>
      <c r="D59" s="200"/>
      <c r="E59" s="206"/>
      <c r="F59" s="207"/>
      <c r="G59" s="229"/>
      <c r="H59" s="225"/>
      <c r="I59" s="234">
        <v>24603</v>
      </c>
      <c r="J59" s="294">
        <v>24603</v>
      </c>
      <c r="K59" s="238">
        <f>SUM(K52+K53+K57)</f>
        <v>24603</v>
      </c>
      <c r="L59" s="213">
        <f>SUM(L52+L53+L57)</f>
        <v>24603156</v>
      </c>
    </row>
    <row r="60" spans="1:12" ht="15.75" customHeight="1">
      <c r="A60" s="143"/>
      <c r="B60" s="296" t="s">
        <v>152</v>
      </c>
      <c r="C60" s="205"/>
      <c r="D60" s="200"/>
      <c r="E60" s="206"/>
      <c r="F60" s="207"/>
      <c r="G60" s="229"/>
      <c r="H60" s="225"/>
      <c r="I60" s="234">
        <v>9458</v>
      </c>
      <c r="J60" s="294">
        <v>9458</v>
      </c>
      <c r="K60" s="238">
        <v>9458</v>
      </c>
      <c r="L60" s="213">
        <v>9458102</v>
      </c>
    </row>
    <row r="61" spans="1:12" ht="15.75" customHeight="1">
      <c r="A61" s="143"/>
      <c r="B61" s="296" t="s">
        <v>163</v>
      </c>
      <c r="C61" s="205"/>
      <c r="D61" s="200"/>
      <c r="E61" s="206"/>
      <c r="F61" s="207"/>
      <c r="G61" s="229"/>
      <c r="H61" s="225"/>
      <c r="I61" s="234">
        <v>3993</v>
      </c>
      <c r="J61" s="294">
        <f>SUM(I61)</f>
        <v>3993</v>
      </c>
      <c r="K61" s="238">
        <v>3993</v>
      </c>
      <c r="L61" s="213">
        <v>3993420</v>
      </c>
    </row>
    <row r="62" spans="1:12" ht="15.75" customHeight="1">
      <c r="A62" s="143"/>
      <c r="B62" s="296" t="s">
        <v>164</v>
      </c>
      <c r="C62" s="205"/>
      <c r="D62" s="200"/>
      <c r="E62" s="206"/>
      <c r="F62" s="207"/>
      <c r="G62" s="229"/>
      <c r="H62" s="225"/>
      <c r="I62" s="234">
        <v>4</v>
      </c>
      <c r="J62" s="294">
        <f>SUM(I62)</f>
        <v>4</v>
      </c>
      <c r="K62" s="238">
        <v>4</v>
      </c>
      <c r="L62" s="213">
        <v>3600</v>
      </c>
    </row>
    <row r="63" spans="1:12" s="123" customFormat="1" ht="15.75" customHeight="1">
      <c r="A63" s="199"/>
      <c r="B63" s="296" t="s">
        <v>165</v>
      </c>
      <c r="C63" s="248"/>
      <c r="D63" s="249"/>
      <c r="E63" s="250"/>
      <c r="F63" s="251"/>
      <c r="G63" s="252"/>
      <c r="H63" s="253"/>
      <c r="I63" s="234">
        <v>336</v>
      </c>
      <c r="J63" s="294">
        <f>SUM(I63)</f>
        <v>336</v>
      </c>
      <c r="K63" s="238">
        <v>336</v>
      </c>
      <c r="L63" s="213">
        <v>336504</v>
      </c>
    </row>
    <row r="64" spans="1:12" ht="15.75" customHeight="1">
      <c r="A64" s="143"/>
      <c r="B64" s="297" t="s">
        <v>153</v>
      </c>
      <c r="C64" s="205"/>
      <c r="D64" s="200"/>
      <c r="E64" s="206"/>
      <c r="F64" s="207"/>
      <c r="G64" s="229"/>
      <c r="H64" s="225"/>
      <c r="I64" s="236">
        <f>SUM(I49+I50+I51+I59+I60+I61+I62+I63)</f>
        <v>96041</v>
      </c>
      <c r="J64" s="294">
        <f>SUM(J49+J50+J51+J59+J60+J61+J62+J63)</f>
        <v>96041</v>
      </c>
      <c r="K64" s="240">
        <f>SUM(K49+K50+K51+K52+K57+K53+K60+K61+K62+K63)</f>
        <v>96041</v>
      </c>
      <c r="L64" s="215">
        <f>SUM(L49+L50+L51+L52+L57+L53+L60+L61+L62+L63)</f>
        <v>96041152</v>
      </c>
    </row>
    <row r="65" spans="1:12" ht="15.75" customHeight="1">
      <c r="A65" s="143"/>
      <c r="B65" s="101"/>
      <c r="C65" s="102"/>
      <c r="D65" s="103"/>
      <c r="E65" s="100"/>
      <c r="F65" s="145"/>
      <c r="G65" s="223"/>
      <c r="H65" s="224"/>
      <c r="I65" s="100"/>
      <c r="J65" s="145"/>
      <c r="K65" s="209"/>
      <c r="L65" s="211"/>
    </row>
    <row r="66" spans="1:11" ht="16.5" customHeight="1">
      <c r="A66" s="143"/>
      <c r="B66" s="95" t="s">
        <v>119</v>
      </c>
      <c r="C66" s="96">
        <f aca="true" t="shared" si="8" ref="C66:J66">SUM(C67:C71)</f>
        <v>0</v>
      </c>
      <c r="D66" s="96">
        <f t="shared" si="8"/>
        <v>0</v>
      </c>
      <c r="E66" s="96">
        <f t="shared" si="8"/>
        <v>5472</v>
      </c>
      <c r="F66" s="144">
        <f t="shared" si="8"/>
        <v>5472</v>
      </c>
      <c r="G66" s="96">
        <f t="shared" si="8"/>
        <v>0</v>
      </c>
      <c r="H66" s="96">
        <f t="shared" si="8"/>
        <v>0</v>
      </c>
      <c r="I66" s="96">
        <f t="shared" si="8"/>
        <v>20015</v>
      </c>
      <c r="J66" s="144">
        <f t="shared" si="8"/>
        <v>20015</v>
      </c>
      <c r="K66" s="210">
        <f>SUM(K67:K71)</f>
        <v>20015</v>
      </c>
    </row>
    <row r="67" spans="1:11" ht="15.75" customHeight="1">
      <c r="A67" s="143">
        <v>421100</v>
      </c>
      <c r="B67" s="97" t="s">
        <v>120</v>
      </c>
      <c r="C67" s="98"/>
      <c r="D67" s="99"/>
      <c r="E67" s="100"/>
      <c r="F67" s="145"/>
      <c r="G67" s="221"/>
      <c r="H67" s="222"/>
      <c r="I67" s="100"/>
      <c r="J67" s="145"/>
      <c r="K67" s="209"/>
    </row>
    <row r="68" spans="1:11" ht="16.5" customHeight="1">
      <c r="A68" s="143">
        <v>869041</v>
      </c>
      <c r="B68" s="97" t="s">
        <v>121</v>
      </c>
      <c r="C68" s="98"/>
      <c r="D68" s="99"/>
      <c r="E68" s="100">
        <v>5335</v>
      </c>
      <c r="F68" s="145">
        <f>SUM(C68:E68)</f>
        <v>5335</v>
      </c>
      <c r="G68" s="221"/>
      <c r="H68" s="222"/>
      <c r="I68" s="100">
        <v>5921</v>
      </c>
      <c r="J68" s="145">
        <f>SUM(G68:I68)</f>
        <v>5921</v>
      </c>
      <c r="K68" s="209">
        <v>5921</v>
      </c>
    </row>
    <row r="69" spans="1:11" ht="16.5" customHeight="1">
      <c r="A69" s="143">
        <v>750000</v>
      </c>
      <c r="B69" s="97" t="s">
        <v>122</v>
      </c>
      <c r="C69" s="98"/>
      <c r="D69" s="99"/>
      <c r="E69" s="100">
        <f>142-5</f>
        <v>137</v>
      </c>
      <c r="F69" s="145">
        <f>SUM(C69:E69)</f>
        <v>137</v>
      </c>
      <c r="G69" s="221"/>
      <c r="H69" s="222"/>
      <c r="I69" s="100">
        <v>163</v>
      </c>
      <c r="J69" s="145">
        <f>SUM(G69:I69)</f>
        <v>163</v>
      </c>
      <c r="K69" s="209">
        <v>163</v>
      </c>
    </row>
    <row r="70" spans="1:11" ht="15.75" customHeight="1">
      <c r="A70" s="143">
        <v>869042</v>
      </c>
      <c r="B70" s="97" t="s">
        <v>123</v>
      </c>
      <c r="C70" s="98"/>
      <c r="D70" s="99"/>
      <c r="E70" s="100"/>
      <c r="F70" s="145"/>
      <c r="G70" s="221"/>
      <c r="H70" s="222"/>
      <c r="I70" s="100">
        <v>13931</v>
      </c>
      <c r="J70" s="145">
        <f>SUM(G70:I70)</f>
        <v>13931</v>
      </c>
      <c r="K70" s="209">
        <v>13931</v>
      </c>
    </row>
    <row r="71" spans="1:11" ht="15.75" customHeight="1">
      <c r="A71" s="143"/>
      <c r="B71" s="112" t="s">
        <v>124</v>
      </c>
      <c r="C71" s="113"/>
      <c r="D71" s="114"/>
      <c r="E71" s="115"/>
      <c r="F71" s="155"/>
      <c r="G71" s="230"/>
      <c r="H71" s="231"/>
      <c r="I71" s="115"/>
      <c r="J71" s="155"/>
      <c r="K71" s="209"/>
    </row>
    <row r="72" spans="1:11" s="123" customFormat="1" ht="15.75" customHeight="1">
      <c r="A72" s="199"/>
      <c r="B72" s="254" t="s">
        <v>169</v>
      </c>
      <c r="C72" s="255"/>
      <c r="D72" s="256"/>
      <c r="E72" s="111"/>
      <c r="F72" s="146"/>
      <c r="G72" s="257"/>
      <c r="H72" s="258"/>
      <c r="I72" s="111">
        <v>0</v>
      </c>
      <c r="J72" s="146">
        <f>SUM(G72:I72)</f>
        <v>0</v>
      </c>
      <c r="K72" s="210"/>
    </row>
    <row r="73" spans="1:11" ht="22.5" customHeight="1">
      <c r="A73" s="143"/>
      <c r="B73" s="95" t="s">
        <v>125</v>
      </c>
      <c r="C73" s="109"/>
      <c r="D73" s="110"/>
      <c r="E73" s="111">
        <v>82</v>
      </c>
      <c r="F73" s="146">
        <f>SUM(C73:E73)</f>
        <v>82</v>
      </c>
      <c r="G73" s="227"/>
      <c r="H73" s="228"/>
      <c r="I73" s="111">
        <v>0</v>
      </c>
      <c r="J73" s="146">
        <f>SUM(G73:I73)</f>
        <v>0</v>
      </c>
      <c r="K73" s="240">
        <v>0</v>
      </c>
    </row>
    <row r="74" spans="1:11" ht="16.5" customHeight="1">
      <c r="A74" s="143"/>
      <c r="B74" s="116" t="s">
        <v>126</v>
      </c>
      <c r="C74" s="117">
        <f>+'2013 működési mérleg'!F57</f>
        <v>170075.042</v>
      </c>
      <c r="D74" s="117">
        <f>+'2013 működési mérleg'!G57</f>
        <v>98966.21334399999</v>
      </c>
      <c r="E74" s="96">
        <f>+'2013 működési mérleg'!H57</f>
        <v>-269041</v>
      </c>
      <c r="F74" s="144">
        <f>SUM(C74:E74)</f>
        <v>0.25534399994648993</v>
      </c>
      <c r="G74" s="117">
        <v>68202</v>
      </c>
      <c r="H74" s="117">
        <v>99756</v>
      </c>
      <c r="I74" s="96">
        <v>-167958</v>
      </c>
      <c r="J74" s="144">
        <f>SUM(G74:I74)</f>
        <v>0</v>
      </c>
      <c r="K74" s="209"/>
    </row>
    <row r="75" spans="1:11" ht="16.5" customHeight="1" thickBot="1">
      <c r="A75" s="147"/>
      <c r="B75" s="116" t="s">
        <v>127</v>
      </c>
      <c r="C75" s="118"/>
      <c r="D75" s="119"/>
      <c r="E75" s="96">
        <f>106000-30000</f>
        <v>76000</v>
      </c>
      <c r="F75" s="144">
        <f>SUM(C75:E75)</f>
        <v>76000</v>
      </c>
      <c r="G75" s="232"/>
      <c r="H75" s="117"/>
      <c r="I75" s="96"/>
      <c r="J75" s="144">
        <f>SUM(G75:I75)</f>
        <v>0</v>
      </c>
      <c r="K75" s="209"/>
    </row>
    <row r="76" spans="1:11" ht="16.5" customHeight="1" thickBot="1">
      <c r="A76" s="148"/>
      <c r="B76" s="120" t="s">
        <v>128</v>
      </c>
      <c r="C76" s="120"/>
      <c r="D76" s="121"/>
      <c r="E76" s="122">
        <v>0</v>
      </c>
      <c r="F76" s="149">
        <v>0</v>
      </c>
      <c r="G76" s="233"/>
      <c r="H76" s="241"/>
      <c r="I76" s="122">
        <v>0</v>
      </c>
      <c r="J76" s="149">
        <v>0</v>
      </c>
      <c r="K76" s="209"/>
    </row>
    <row r="77" spans="1:12" s="123" customFormat="1" ht="21" customHeight="1" thickBot="1">
      <c r="A77" s="150"/>
      <c r="B77" s="151" t="s">
        <v>129</v>
      </c>
      <c r="C77" s="152">
        <f>+C7+C26+C32+C35+C36+C43+C66</f>
        <v>21684</v>
      </c>
      <c r="D77" s="152">
        <f>+D7+D26+D32+D35+D36+D43+D66</f>
        <v>5462</v>
      </c>
      <c r="E77" s="152">
        <f>+E7+E26+E32+E35+E36+E43+E66+E73+E75+E25</f>
        <v>398544.457</v>
      </c>
      <c r="F77" s="153">
        <f>+F7+F26+F32+F35+F36+F43+F66+F73+F75+F25</f>
        <v>425690.457</v>
      </c>
      <c r="G77" s="152">
        <f>+G7+G26+G32+G35+G36+G43+G66</f>
        <v>12501</v>
      </c>
      <c r="H77" s="152">
        <f>+H7+H26+H32+H35+H36+H43+H66</f>
        <v>3000</v>
      </c>
      <c r="I77" s="153">
        <f>+I7+I26+I32+I35+I36+I43+I66+I64+I72+I73+I75+I25</f>
        <v>330500</v>
      </c>
      <c r="J77" s="153">
        <f>+J7+J26+J32+J35+J36+J43+J66+J64+J72+J73+J75+J25</f>
        <v>346001</v>
      </c>
      <c r="K77" s="153">
        <f>SUM(K7+K25+K26+K35+K36+K64+K66+K73)</f>
        <v>280788</v>
      </c>
      <c r="L77" s="123">
        <v>277518</v>
      </c>
    </row>
    <row r="78" spans="1:10" ht="14.25" customHeight="1">
      <c r="A78" s="124" t="s">
        <v>130</v>
      </c>
      <c r="B78" s="125" t="str">
        <f>+'2 2013_rend_ mérleg'!A77</f>
        <v>Pilisborosjenő, 2013. február</v>
      </c>
      <c r="C78" s="125"/>
      <c r="D78" s="126"/>
      <c r="E78" s="125"/>
      <c r="F78" s="127"/>
      <c r="G78" s="127"/>
      <c r="H78" s="127"/>
      <c r="I78" s="127"/>
      <c r="J78" s="127"/>
    </row>
    <row r="80" spans="6:10" ht="15">
      <c r="F80" s="128"/>
      <c r="I80" s="128"/>
      <c r="J80" s="128"/>
    </row>
    <row r="81" spans="6:11" ht="15">
      <c r="F81" s="128"/>
      <c r="I81" s="128"/>
      <c r="J81" s="128"/>
      <c r="K81" s="203">
        <f>SUM('2 2013_rend_ mérleg'!J76)</f>
        <v>369345</v>
      </c>
    </row>
    <row r="82" ht="15">
      <c r="J82" s="128">
        <f>SUM(J79-J80)</f>
        <v>0</v>
      </c>
    </row>
    <row r="84" ht="15">
      <c r="K84" s="203">
        <f>SUM(K81-K82)</f>
        <v>369345</v>
      </c>
    </row>
  </sheetData>
  <sheetProtection selectLockedCells="1" selectUnlockedCells="1"/>
  <mergeCells count="11">
    <mergeCell ref="I4:I5"/>
    <mergeCell ref="J4:J5"/>
    <mergeCell ref="A1:K1"/>
    <mergeCell ref="A2:F2"/>
    <mergeCell ref="A4:B5"/>
    <mergeCell ref="C4:C5"/>
    <mergeCell ref="D4:D5"/>
    <mergeCell ref="E4:E5"/>
    <mergeCell ref="F4:F5"/>
    <mergeCell ref="G4:G5"/>
    <mergeCell ref="H4:H5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scale="73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60"/>
  <sheetViews>
    <sheetView tabSelected="1" view="pageBreakPreview" zoomScaleSheetLayoutView="100" workbookViewId="0" topLeftCell="B41">
      <selection activeCell="A1" sqref="A1:F1"/>
    </sheetView>
  </sheetViews>
  <sheetFormatPr defaultColWidth="9.00390625" defaultRowHeight="12.75"/>
  <cols>
    <col min="1" max="1" width="0" style="129" hidden="1" customWidth="1"/>
    <col min="2" max="2" width="44.75390625" style="130" customWidth="1"/>
    <col min="3" max="3" width="14.75390625" style="131" customWidth="1"/>
    <col min="4" max="6" width="14.75390625" style="129" customWidth="1"/>
    <col min="7" max="15" width="9.25390625" style="129" customWidth="1"/>
    <col min="16" max="16" width="9.125" style="129" customWidth="1"/>
    <col min="17" max="16384" width="9.25390625" style="129" customWidth="1"/>
  </cols>
  <sheetData>
    <row r="1" spans="1:6" s="1" customFormat="1" ht="26.25" customHeight="1">
      <c r="A1" s="264" t="s">
        <v>191</v>
      </c>
      <c r="B1" s="264"/>
      <c r="C1" s="264"/>
      <c r="D1" s="264"/>
      <c r="E1" s="264"/>
      <c r="F1" s="264"/>
    </row>
    <row r="2" spans="1:6" ht="34.5" customHeight="1">
      <c r="A2" s="285" t="s">
        <v>137</v>
      </c>
      <c r="B2" s="285"/>
      <c r="C2" s="285"/>
      <c r="D2" s="285"/>
      <c r="E2" s="285"/>
      <c r="F2" s="285"/>
    </row>
    <row r="3" spans="1:6" s="86" customFormat="1" ht="24.75" customHeight="1" thickBot="1">
      <c r="A3" s="277"/>
      <c r="B3" s="277"/>
      <c r="C3" s="277"/>
      <c r="D3" s="277"/>
      <c r="E3" s="277"/>
      <c r="F3" s="277"/>
    </row>
    <row r="4" spans="1:6" s="86" customFormat="1" ht="16.5" customHeight="1" thickBot="1">
      <c r="A4" s="286" t="s">
        <v>80</v>
      </c>
      <c r="B4" s="287"/>
      <c r="C4" s="290" t="s">
        <v>5</v>
      </c>
      <c r="D4" s="290" t="s">
        <v>81</v>
      </c>
      <c r="E4" s="290" t="s">
        <v>6</v>
      </c>
      <c r="F4" s="292" t="s">
        <v>4</v>
      </c>
    </row>
    <row r="5" spans="1:6" s="86" customFormat="1" ht="18" customHeight="1" thickBot="1">
      <c r="A5" s="288"/>
      <c r="B5" s="289"/>
      <c r="C5" s="291"/>
      <c r="D5" s="291"/>
      <c r="E5" s="291"/>
      <c r="F5" s="293"/>
    </row>
    <row r="6" spans="1:6" s="86" customFormat="1" ht="18" customHeight="1">
      <c r="A6" s="141"/>
      <c r="B6" s="91" t="s">
        <v>9</v>
      </c>
      <c r="C6" s="92"/>
      <c r="D6" s="93"/>
      <c r="E6" s="94">
        <v>0</v>
      </c>
      <c r="F6" s="142">
        <v>0</v>
      </c>
    </row>
    <row r="7" spans="1:6" s="86" customFormat="1" ht="18" customHeight="1">
      <c r="A7" s="143"/>
      <c r="B7" s="95" t="s">
        <v>82</v>
      </c>
      <c r="C7" s="96">
        <f>SUM(C8:C18)</f>
        <v>0</v>
      </c>
      <c r="D7" s="96">
        <f>SUM(D8:D18)</f>
        <v>0</v>
      </c>
      <c r="E7" s="96">
        <f>SUM(E8:E18)</f>
        <v>0</v>
      </c>
      <c r="F7" s="144">
        <f>SUM(C7:E7)</f>
        <v>0</v>
      </c>
    </row>
    <row r="8" spans="1:6" s="86" customFormat="1" ht="18" customHeight="1">
      <c r="A8" s="143"/>
      <c r="B8" s="97" t="s">
        <v>83</v>
      </c>
      <c r="C8" s="98"/>
      <c r="D8" s="99"/>
      <c r="E8" s="100"/>
      <c r="F8" s="145">
        <f>SUM(C8:E8)</f>
        <v>0</v>
      </c>
    </row>
    <row r="9" spans="1:6" s="86" customFormat="1" ht="18" customHeight="1">
      <c r="A9" s="143"/>
      <c r="B9" s="97" t="s">
        <v>84</v>
      </c>
      <c r="C9" s="98"/>
      <c r="D9" s="99"/>
      <c r="E9" s="100"/>
      <c r="F9" s="144">
        <f>SUM(C9:E9)</f>
        <v>0</v>
      </c>
    </row>
    <row r="10" spans="1:6" s="86" customFormat="1" ht="18" customHeight="1">
      <c r="A10" s="143"/>
      <c r="B10" s="97" t="s">
        <v>132</v>
      </c>
      <c r="C10" s="98"/>
      <c r="D10" s="99"/>
      <c r="E10" s="100"/>
      <c r="F10" s="145">
        <f aca="true" t="shared" si="0" ref="F10:F17">SUM(C10:E10)</f>
        <v>0</v>
      </c>
    </row>
    <row r="11" spans="1:6" s="86" customFormat="1" ht="18" customHeight="1">
      <c r="A11" s="143">
        <v>682001</v>
      </c>
      <c r="B11" s="97" t="s">
        <v>85</v>
      </c>
      <c r="C11" s="98"/>
      <c r="D11" s="99"/>
      <c r="E11" s="100"/>
      <c r="F11" s="145">
        <f t="shared" si="0"/>
        <v>0</v>
      </c>
    </row>
    <row r="12" spans="1:6" s="86" customFormat="1" ht="18" customHeight="1">
      <c r="A12" s="143">
        <v>682002</v>
      </c>
      <c r="B12" s="97" t="s">
        <v>86</v>
      </c>
      <c r="C12" s="98"/>
      <c r="D12" s="99"/>
      <c r="E12" s="100"/>
      <c r="F12" s="145">
        <f t="shared" si="0"/>
        <v>0</v>
      </c>
    </row>
    <row r="13" spans="1:6" s="86" customFormat="1" ht="18" customHeight="1">
      <c r="A13" s="143">
        <v>842421</v>
      </c>
      <c r="B13" s="101" t="s">
        <v>87</v>
      </c>
      <c r="C13" s="102"/>
      <c r="D13" s="103"/>
      <c r="E13" s="100"/>
      <c r="F13" s="145">
        <f t="shared" si="0"/>
        <v>0</v>
      </c>
    </row>
    <row r="14" spans="1:6" s="86" customFormat="1" ht="18" customHeight="1" hidden="1">
      <c r="A14" s="143">
        <v>581100</v>
      </c>
      <c r="B14" s="101" t="s">
        <v>88</v>
      </c>
      <c r="C14" s="102"/>
      <c r="D14" s="103"/>
      <c r="E14" s="100"/>
      <c r="F14" s="145">
        <f t="shared" si="0"/>
        <v>0</v>
      </c>
    </row>
    <row r="15" spans="1:6" s="86" customFormat="1" ht="18" customHeight="1">
      <c r="A15" s="143">
        <v>581400</v>
      </c>
      <c r="B15" s="101" t="s">
        <v>89</v>
      </c>
      <c r="C15" s="102"/>
      <c r="D15" s="103"/>
      <c r="E15" s="100"/>
      <c r="F15" s="145">
        <f t="shared" si="0"/>
        <v>0</v>
      </c>
    </row>
    <row r="16" spans="1:6" s="86" customFormat="1" ht="18" customHeight="1">
      <c r="A16" s="143">
        <v>841126</v>
      </c>
      <c r="B16" s="101" t="s">
        <v>90</v>
      </c>
      <c r="C16" s="102"/>
      <c r="D16" s="103"/>
      <c r="E16" s="100"/>
      <c r="F16" s="145">
        <f t="shared" si="0"/>
        <v>0</v>
      </c>
    </row>
    <row r="17" spans="1:6" s="86" customFormat="1" ht="18" customHeight="1">
      <c r="A17" s="143">
        <v>370000</v>
      </c>
      <c r="B17" s="101" t="s">
        <v>92</v>
      </c>
      <c r="C17" s="102"/>
      <c r="D17" s="103"/>
      <c r="E17" s="100">
        <v>0</v>
      </c>
      <c r="F17" s="145">
        <f t="shared" si="0"/>
        <v>0</v>
      </c>
    </row>
    <row r="18" spans="1:6" s="86" customFormat="1" ht="18" customHeight="1">
      <c r="A18" s="143"/>
      <c r="B18" s="97" t="s">
        <v>93</v>
      </c>
      <c r="C18" s="98"/>
      <c r="D18" s="99"/>
      <c r="E18" s="100"/>
      <c r="F18" s="145"/>
    </row>
    <row r="19" spans="1:6" s="86" customFormat="1" ht="18" customHeight="1">
      <c r="A19" s="143"/>
      <c r="B19" s="108" t="s">
        <v>11</v>
      </c>
      <c r="C19" s="96">
        <f>SUM(C20:C22)</f>
        <v>0</v>
      </c>
      <c r="D19" s="96">
        <f>SUM(D20:D22)</f>
        <v>0</v>
      </c>
      <c r="E19" s="96">
        <f>SUM(E20:E22)</f>
        <v>0</v>
      </c>
      <c r="F19" s="144">
        <f>SUM(F20:F22)</f>
        <v>0</v>
      </c>
    </row>
    <row r="20" spans="1:6" s="86" customFormat="1" ht="18" customHeight="1">
      <c r="A20" s="143"/>
      <c r="B20" s="97" t="s">
        <v>94</v>
      </c>
      <c r="C20" s="98"/>
      <c r="D20" s="99"/>
      <c r="E20" s="100"/>
      <c r="F20" s="145"/>
    </row>
    <row r="21" spans="1:6" s="86" customFormat="1" ht="18" customHeight="1">
      <c r="A21" s="143"/>
      <c r="B21" s="97" t="s">
        <v>95</v>
      </c>
      <c r="C21" s="98"/>
      <c r="D21" s="99"/>
      <c r="E21" s="100"/>
      <c r="F21" s="145"/>
    </row>
    <row r="22" spans="1:6" s="86" customFormat="1" ht="18" customHeight="1">
      <c r="A22" s="143"/>
      <c r="B22" s="97" t="s">
        <v>96</v>
      </c>
      <c r="C22" s="98"/>
      <c r="D22" s="99"/>
      <c r="E22" s="100">
        <f>+E18*0.25</f>
        <v>0</v>
      </c>
      <c r="F22" s="145">
        <f>+F18*0.25</f>
        <v>0</v>
      </c>
    </row>
    <row r="23" spans="1:6" s="123" customFormat="1" ht="18" customHeight="1">
      <c r="A23" s="199"/>
      <c r="B23" s="95" t="s">
        <v>97</v>
      </c>
      <c r="C23" s="109"/>
      <c r="D23" s="110"/>
      <c r="E23" s="96">
        <v>0</v>
      </c>
      <c r="F23" s="144">
        <v>0</v>
      </c>
    </row>
    <row r="24" spans="1:6" s="86" customFormat="1" ht="18" customHeight="1">
      <c r="A24" s="143"/>
      <c r="B24" s="95" t="s">
        <v>15</v>
      </c>
      <c r="C24" s="96">
        <f>SUM(C25:C29)</f>
        <v>0</v>
      </c>
      <c r="D24" s="96">
        <f>SUM(D25:D29)</f>
        <v>0</v>
      </c>
      <c r="E24" s="96">
        <f>SUM(E25:E29)</f>
        <v>0</v>
      </c>
      <c r="F24" s="144">
        <f>SUM(F25:F29)</f>
        <v>0</v>
      </c>
    </row>
    <row r="25" spans="1:6" s="86" customFormat="1" ht="18" customHeight="1">
      <c r="A25" s="143"/>
      <c r="B25" s="97" t="s">
        <v>98</v>
      </c>
      <c r="C25" s="98"/>
      <c r="D25" s="99"/>
      <c r="E25" s="100"/>
      <c r="F25" s="145">
        <f>SUM(C25:E25)</f>
        <v>0</v>
      </c>
    </row>
    <row r="26" spans="1:6" s="86" customFormat="1" ht="18" customHeight="1">
      <c r="A26" s="143"/>
      <c r="B26" s="97" t="s">
        <v>99</v>
      </c>
      <c r="C26" s="98"/>
      <c r="D26" s="99"/>
      <c r="E26" s="100"/>
      <c r="F26" s="145">
        <f>SUM(C26:E26)</f>
        <v>0</v>
      </c>
    </row>
    <row r="27" spans="1:6" s="86" customFormat="1" ht="18" customHeight="1">
      <c r="A27" s="143"/>
      <c r="B27" s="97" t="s">
        <v>100</v>
      </c>
      <c r="C27" s="98"/>
      <c r="D27" s="99"/>
      <c r="E27" s="100"/>
      <c r="F27" s="145">
        <f>SUM(C27:E27)</f>
        <v>0</v>
      </c>
    </row>
    <row r="28" spans="1:6" s="86" customFormat="1" ht="18" customHeight="1">
      <c r="A28" s="143"/>
      <c r="B28" s="97" t="s">
        <v>101</v>
      </c>
      <c r="C28" s="98"/>
      <c r="D28" s="99"/>
      <c r="E28" s="100"/>
      <c r="F28" s="145">
        <f>SUM(C28:E28)</f>
        <v>0</v>
      </c>
    </row>
    <row r="29" spans="1:6" s="86" customFormat="1" ht="18" customHeight="1">
      <c r="A29" s="143"/>
      <c r="B29" s="97" t="s">
        <v>102</v>
      </c>
      <c r="C29" s="98"/>
      <c r="D29" s="99"/>
      <c r="E29" s="100"/>
      <c r="F29" s="145">
        <f>SUM(C29:E29)</f>
        <v>0</v>
      </c>
    </row>
    <row r="30" spans="1:6" s="86" customFormat="1" ht="18" customHeight="1">
      <c r="A30" s="143"/>
      <c r="B30" s="95" t="s">
        <v>103</v>
      </c>
      <c r="C30" s="96">
        <f>SUM(C31:C32)</f>
        <v>0</v>
      </c>
      <c r="D30" s="96">
        <f>SUM(D31:D32)</f>
        <v>0</v>
      </c>
      <c r="E30" s="96">
        <f>SUM(E31:E32)</f>
        <v>0</v>
      </c>
      <c r="F30" s="144">
        <f>SUM(F31:F32)</f>
        <v>0</v>
      </c>
    </row>
    <row r="31" spans="1:6" s="86" customFormat="1" ht="18" customHeight="1">
      <c r="A31" s="143"/>
      <c r="B31" s="97" t="s">
        <v>104</v>
      </c>
      <c r="C31" s="98"/>
      <c r="D31" s="99"/>
      <c r="E31" s="100"/>
      <c r="F31" s="145">
        <f>SUM(C31:E31)</f>
        <v>0</v>
      </c>
    </row>
    <row r="32" spans="1:6" s="86" customFormat="1" ht="18" customHeight="1">
      <c r="A32" s="143"/>
      <c r="B32" s="97" t="s">
        <v>105</v>
      </c>
      <c r="C32" s="98"/>
      <c r="D32" s="99"/>
      <c r="E32" s="100"/>
      <c r="F32" s="145">
        <f>SUM(C32:E32)</f>
        <v>0</v>
      </c>
    </row>
    <row r="33" spans="1:6" s="86" customFormat="1" ht="18" customHeight="1">
      <c r="A33" s="143"/>
      <c r="B33" s="95" t="s">
        <v>106</v>
      </c>
      <c r="C33" s="96"/>
      <c r="D33" s="96"/>
      <c r="E33" s="96"/>
      <c r="F33" s="144">
        <f>SUM(F34:F35)</f>
        <v>0</v>
      </c>
    </row>
    <row r="34" spans="1:6" s="86" customFormat="1" ht="18" customHeight="1">
      <c r="A34" s="143"/>
      <c r="B34" s="95" t="s">
        <v>107</v>
      </c>
      <c r="C34" s="111">
        <f>SUM(C35:C40)</f>
        <v>0</v>
      </c>
      <c r="D34" s="111">
        <f>SUM(D35:D40)</f>
        <v>0</v>
      </c>
      <c r="E34" s="111">
        <f>SUM(E35:E40)</f>
        <v>0</v>
      </c>
      <c r="F34" s="144">
        <f>SUM(F35:F36)</f>
        <v>0</v>
      </c>
    </row>
    <row r="35" spans="1:6" s="86" customFormat="1" ht="18" customHeight="1">
      <c r="A35" s="143"/>
      <c r="B35" s="101" t="s">
        <v>108</v>
      </c>
      <c r="C35" s="102"/>
      <c r="D35" s="103"/>
      <c r="E35" s="100"/>
      <c r="F35" s="145">
        <f aca="true" t="shared" si="1" ref="F35:F40">SUM(C35:E35)</f>
        <v>0</v>
      </c>
    </row>
    <row r="36" spans="1:6" s="86" customFormat="1" ht="18" customHeight="1">
      <c r="A36" s="143"/>
      <c r="B36" s="101" t="s">
        <v>109</v>
      </c>
      <c r="C36" s="102"/>
      <c r="D36" s="103"/>
      <c r="E36" s="100"/>
      <c r="F36" s="145">
        <f t="shared" si="1"/>
        <v>0</v>
      </c>
    </row>
    <row r="37" spans="1:6" s="86" customFormat="1" ht="18" customHeight="1" hidden="1">
      <c r="A37" s="143"/>
      <c r="B37" s="97" t="s">
        <v>110</v>
      </c>
      <c r="C37" s="98"/>
      <c r="D37" s="99"/>
      <c r="E37" s="100"/>
      <c r="F37" s="145">
        <f t="shared" si="1"/>
        <v>0</v>
      </c>
    </row>
    <row r="38" spans="1:6" s="86" customFormat="1" ht="18" customHeight="1">
      <c r="A38" s="143"/>
      <c r="B38" s="97" t="s">
        <v>111</v>
      </c>
      <c r="C38" s="98"/>
      <c r="D38" s="99"/>
      <c r="E38" s="100"/>
      <c r="F38" s="145">
        <f t="shared" si="1"/>
        <v>0</v>
      </c>
    </row>
    <row r="39" spans="1:6" s="86" customFormat="1" ht="18" customHeight="1">
      <c r="A39" s="143"/>
      <c r="B39" s="101" t="s">
        <v>112</v>
      </c>
      <c r="C39" s="102"/>
      <c r="D39" s="103"/>
      <c r="E39" s="100"/>
      <c r="F39" s="145">
        <f t="shared" si="1"/>
        <v>0</v>
      </c>
    </row>
    <row r="40" spans="1:6" s="86" customFormat="1" ht="18" customHeight="1">
      <c r="A40" s="143"/>
      <c r="B40" s="101" t="s">
        <v>113</v>
      </c>
      <c r="C40" s="102"/>
      <c r="D40" s="103"/>
      <c r="E40" s="100"/>
      <c r="F40" s="145">
        <f t="shared" si="1"/>
        <v>0</v>
      </c>
    </row>
    <row r="41" spans="1:6" s="86" customFormat="1" ht="18" customHeight="1">
      <c r="A41" s="143"/>
      <c r="B41" s="95" t="s">
        <v>114</v>
      </c>
      <c r="C41" s="96">
        <f>SUM(C42:C45)</f>
        <v>0</v>
      </c>
      <c r="D41" s="96">
        <f>SUM(D42:D45)</f>
        <v>0</v>
      </c>
      <c r="E41" s="96">
        <f>SUM(E42:E45)</f>
        <v>0</v>
      </c>
      <c r="F41" s="144">
        <f>SUM(F42:F45)</f>
        <v>0</v>
      </c>
    </row>
    <row r="42" spans="1:6" s="86" customFormat="1" ht="18" customHeight="1">
      <c r="A42" s="143"/>
      <c r="B42" s="101" t="s">
        <v>115</v>
      </c>
      <c r="C42" s="102"/>
      <c r="D42" s="103"/>
      <c r="E42" s="100"/>
      <c r="F42" s="145">
        <f>SUM(C42:E42)</f>
        <v>0</v>
      </c>
    </row>
    <row r="43" spans="1:6" s="86" customFormat="1" ht="18" customHeight="1">
      <c r="A43" s="143"/>
      <c r="B43" s="97" t="s">
        <v>116</v>
      </c>
      <c r="C43" s="98"/>
      <c r="D43" s="99"/>
      <c r="E43" s="100"/>
      <c r="F43" s="145">
        <f>SUM(C43:E43)</f>
        <v>0</v>
      </c>
    </row>
    <row r="44" spans="1:6" s="86" customFormat="1" ht="18" customHeight="1">
      <c r="A44" s="143"/>
      <c r="B44" s="101" t="s">
        <v>117</v>
      </c>
      <c r="C44" s="102"/>
      <c r="D44" s="103"/>
      <c r="E44" s="100"/>
      <c r="F44" s="145">
        <f>SUM(C44:E44)</f>
        <v>0</v>
      </c>
    </row>
    <row r="45" spans="1:6" s="86" customFormat="1" ht="18" customHeight="1">
      <c r="A45" s="143"/>
      <c r="B45" s="101" t="s">
        <v>118</v>
      </c>
      <c r="C45" s="102"/>
      <c r="D45" s="103"/>
      <c r="E45" s="100"/>
      <c r="F45" s="145">
        <f>SUM(C45:E45)</f>
        <v>0</v>
      </c>
    </row>
    <row r="46" spans="1:6" s="86" customFormat="1" ht="18" customHeight="1">
      <c r="A46" s="143"/>
      <c r="B46" s="95" t="s">
        <v>119</v>
      </c>
      <c r="C46" s="96">
        <f>SUM(C47:C51)</f>
        <v>0</v>
      </c>
      <c r="D46" s="96">
        <f>SUM(D47:D51)</f>
        <v>0</v>
      </c>
      <c r="E46" s="96">
        <f>SUM(E47:E51)</f>
        <v>0</v>
      </c>
      <c r="F46" s="144">
        <f>SUM(F47:F51)</f>
        <v>0</v>
      </c>
    </row>
    <row r="47" spans="1:6" s="86" customFormat="1" ht="18" customHeight="1">
      <c r="A47" s="143">
        <v>421100</v>
      </c>
      <c r="B47" s="97" t="s">
        <v>120</v>
      </c>
      <c r="C47" s="98"/>
      <c r="D47" s="99"/>
      <c r="E47" s="100"/>
      <c r="F47" s="145">
        <f aca="true" t="shared" si="2" ref="F47:F55">SUM(C47:E47)</f>
        <v>0</v>
      </c>
    </row>
    <row r="48" spans="1:6" s="86" customFormat="1" ht="18" customHeight="1">
      <c r="A48" s="143">
        <v>869041</v>
      </c>
      <c r="B48" s="97" t="s">
        <v>121</v>
      </c>
      <c r="C48" s="98"/>
      <c r="D48" s="99"/>
      <c r="E48" s="100"/>
      <c r="F48" s="145">
        <f t="shared" si="2"/>
        <v>0</v>
      </c>
    </row>
    <row r="49" spans="1:6" s="86" customFormat="1" ht="18" customHeight="1">
      <c r="A49" s="143">
        <v>750000</v>
      </c>
      <c r="B49" s="97" t="s">
        <v>122</v>
      </c>
      <c r="C49" s="98"/>
      <c r="D49" s="99"/>
      <c r="E49" s="100"/>
      <c r="F49" s="145">
        <f t="shared" si="2"/>
        <v>0</v>
      </c>
    </row>
    <row r="50" spans="1:6" s="86" customFormat="1" ht="18" customHeight="1">
      <c r="A50" s="143">
        <v>869042</v>
      </c>
      <c r="B50" s="97" t="s">
        <v>123</v>
      </c>
      <c r="C50" s="98"/>
      <c r="D50" s="99"/>
      <c r="E50" s="100"/>
      <c r="F50" s="145">
        <f t="shared" si="2"/>
        <v>0</v>
      </c>
    </row>
    <row r="51" spans="1:6" s="86" customFormat="1" ht="18" customHeight="1">
      <c r="A51" s="143"/>
      <c r="B51" s="112" t="s">
        <v>124</v>
      </c>
      <c r="C51" s="113"/>
      <c r="D51" s="114"/>
      <c r="E51" s="115"/>
      <c r="F51" s="145">
        <f t="shared" si="2"/>
        <v>0</v>
      </c>
    </row>
    <row r="52" spans="1:6" s="86" customFormat="1" ht="18" customHeight="1">
      <c r="A52" s="143"/>
      <c r="B52" s="254" t="s">
        <v>169</v>
      </c>
      <c r="C52" s="113"/>
      <c r="D52" s="114"/>
      <c r="E52" s="115">
        <v>23344</v>
      </c>
      <c r="F52" s="146">
        <f t="shared" si="2"/>
        <v>23344</v>
      </c>
    </row>
    <row r="53" spans="1:6" s="86" customFormat="1" ht="23.25" customHeight="1">
      <c r="A53" s="143"/>
      <c r="B53" s="95" t="s">
        <v>125</v>
      </c>
      <c r="C53" s="109"/>
      <c r="D53" s="110"/>
      <c r="E53" s="111"/>
      <c r="F53" s="146">
        <f t="shared" si="2"/>
        <v>0</v>
      </c>
    </row>
    <row r="54" spans="1:6" s="86" customFormat="1" ht="18" customHeight="1">
      <c r="A54" s="143"/>
      <c r="B54" s="116" t="s">
        <v>126</v>
      </c>
      <c r="C54" s="118"/>
      <c r="D54" s="119"/>
      <c r="E54" s="96"/>
      <c r="F54" s="146">
        <f t="shared" si="2"/>
        <v>0</v>
      </c>
    </row>
    <row r="55" spans="1:6" s="86" customFormat="1" ht="18" customHeight="1" thickBot="1">
      <c r="A55" s="147"/>
      <c r="B55" s="132" t="s">
        <v>127</v>
      </c>
      <c r="C55" s="133"/>
      <c r="D55" s="134"/>
      <c r="E55" s="135"/>
      <c r="F55" s="146">
        <f t="shared" si="2"/>
        <v>0</v>
      </c>
    </row>
    <row r="56" spans="1:6" s="86" customFormat="1" ht="12.75" customHeight="1" hidden="1">
      <c r="A56" s="148"/>
      <c r="B56" s="120" t="s">
        <v>128</v>
      </c>
      <c r="C56" s="120"/>
      <c r="D56" s="121"/>
      <c r="E56" s="122">
        <v>0</v>
      </c>
      <c r="F56" s="149">
        <v>0</v>
      </c>
    </row>
    <row r="57" spans="1:6" s="123" customFormat="1" ht="21" customHeight="1" thickBot="1">
      <c r="A57" s="150"/>
      <c r="B57" s="151" t="s">
        <v>131</v>
      </c>
      <c r="C57" s="152">
        <f>+C7+C24+C30+C33+C34+C41+C46</f>
        <v>0</v>
      </c>
      <c r="D57" s="152">
        <f>+D7+D24+D30+D33+D34+D41+D46</f>
        <v>0</v>
      </c>
      <c r="E57" s="152">
        <f>+E7+E24+E30+E33+E34+E41+E46+E52</f>
        <v>23344</v>
      </c>
      <c r="F57" s="152">
        <f>+F7+F24+F30+F33+F34+F41+F46+F52</f>
        <v>23344</v>
      </c>
    </row>
    <row r="58" spans="1:3" s="137" customFormat="1" ht="22.5" customHeight="1">
      <c r="A58" s="270" t="s">
        <v>171</v>
      </c>
      <c r="B58" s="270"/>
      <c r="C58" s="270"/>
    </row>
    <row r="59" spans="2:5" s="137" customFormat="1" ht="15.75">
      <c r="B59" s="138" t="s">
        <v>172</v>
      </c>
      <c r="C59" s="140"/>
      <c r="E59" s="137">
        <v>10000</v>
      </c>
    </row>
    <row r="60" spans="2:5" s="137" customFormat="1" ht="15.75">
      <c r="B60" s="138" t="s">
        <v>173</v>
      </c>
      <c r="C60" s="139"/>
      <c r="E60" s="137">
        <v>13344</v>
      </c>
    </row>
  </sheetData>
  <sheetProtection selectLockedCells="1" selectUnlockedCells="1"/>
  <mergeCells count="9">
    <mergeCell ref="A58:C58"/>
    <mergeCell ref="A1:F1"/>
    <mergeCell ref="A2:F2"/>
    <mergeCell ref="A3:F3"/>
    <mergeCell ref="A4:B5"/>
    <mergeCell ref="C4:C5"/>
    <mergeCell ref="D4:D5"/>
    <mergeCell ref="E4:E5"/>
    <mergeCell ref="F4:F5"/>
  </mergeCells>
  <printOptions gridLines="1" horizontalCentered="1"/>
  <pageMargins left="0.2361111111111111" right="0.19652777777777777" top="0.39375" bottom="0.39375" header="0.5118055555555555" footer="0.5118055555555555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PuVezeto</cp:lastModifiedBy>
  <cp:lastPrinted>2013-03-05T08:51:44Z</cp:lastPrinted>
  <dcterms:modified xsi:type="dcterms:W3CDTF">2013-03-05T08:54:47Z</dcterms:modified>
  <cp:category/>
  <cp:version/>
  <cp:contentType/>
  <cp:contentStatus/>
</cp:coreProperties>
</file>