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tabRatio="599" activeTab="1"/>
  </bookViews>
  <sheets>
    <sheet name="üres" sheetId="1" r:id="rId1"/>
    <sheet name="Összesítés" sheetId="2" r:id="rId2"/>
    <sheet name="Lapkiadás 581400" sheetId="3" r:id="rId3"/>
    <sheet name="Saját v. bérelt ing.h." sheetId="4" r:id="rId4"/>
    <sheet name="Önkormányzat" sheetId="5" r:id="rId5"/>
    <sheet name="Város és községgazd.841403" sheetId="6" r:id="rId6"/>
    <sheet name="Közvil.fel.841402" sheetId="7" r:id="rId7"/>
    <sheet name="Adó bev.841901" sheetId="8" r:id="rId8"/>
    <sheet name="Eg.ház 862240" sheetId="9" r:id="rId9"/>
    <sheet name="Védőnői szolg.869041" sheetId="10" r:id="rId10"/>
    <sheet name="Eü.ellát.fel.869042" sheetId="11" r:id="rId11"/>
    <sheet name="Állateü.tev." sheetId="12" r:id="rId12"/>
    <sheet name="SZOC" sheetId="13" r:id="rId13"/>
    <sheet name="Segélyek" sheetId="14" r:id="rId14"/>
    <sheet name="Szennyvíz elvez.és kez. 370000" sheetId="15" r:id="rId15"/>
    <sheet name="Tel.hulladék kez. 381101" sheetId="16" r:id="rId16"/>
    <sheet name="Polgármesteri Hiv." sheetId="17" r:id="rId17"/>
    <sheet name="Óvodai nevelés" sheetId="18" r:id="rId18"/>
    <sheet name="Műv.Ház " sheetId="19" r:id="rId19"/>
    <sheet name="Munka1" sheetId="20" r:id="rId20"/>
  </sheets>
  <definedNames>
    <definedName name="_xlnm.Print_Area" localSheetId="2">'Lapkiadás 581400'!$A$1:$D$48</definedName>
    <definedName name="_xlnm.Print_Area" localSheetId="17">'Óvodai nevelés'!$A$1:$P$75</definedName>
    <definedName name="_xlnm.Print_Area" localSheetId="4">'Önkormányzat'!$B$1:$P$59</definedName>
    <definedName name="_xlnm.Print_Area" localSheetId="1">'Összesítés'!$A$1:$L$66</definedName>
    <definedName name="_xlnm.Print_Area" localSheetId="0">'üres'!$A$1:$G$143</definedName>
    <definedName name="_xlnm.Print_Area" localSheetId="9">'Védőnői szolg.869041'!$A$1:$A$53</definedName>
  </definedNames>
  <calcPr fullCalcOnLoad="1"/>
</workbook>
</file>

<file path=xl/sharedStrings.xml><?xml version="1.0" encoding="utf-8"?>
<sst xmlns="http://schemas.openxmlformats.org/spreadsheetml/2006/main" count="2209" uniqueCount="690">
  <si>
    <t>Irodaszer vás.</t>
  </si>
  <si>
    <t>Szállítási ktsg.</t>
  </si>
  <si>
    <t>Iskola</t>
  </si>
  <si>
    <t>Közterület rendjének fenntartása</t>
  </si>
  <si>
    <t>Folyóirat, időszaki kiadvány kiad.</t>
  </si>
  <si>
    <t>Eg.ház bérlők/hó</t>
  </si>
  <si>
    <t xml:space="preserve"> Város-, községgazdálkodási m.n.s. szolg.</t>
  </si>
  <si>
    <t>Vegyszer (rovarírtó)</t>
  </si>
  <si>
    <t>Hajtó és kenőanyag beszerzés (benzin,motorol.)</t>
  </si>
  <si>
    <t>Karbantartás</t>
  </si>
  <si>
    <t>Önk és többc kist tár.fel nem terv elsz</t>
  </si>
  <si>
    <t>Telekadó</t>
  </si>
  <si>
    <t>Talajterhelési díj</t>
  </si>
  <si>
    <t>Szenyvíz gyűjtése, tiszt., elhelyezése</t>
  </si>
  <si>
    <t xml:space="preserve"> Óvoda intézményi étkeztetés</t>
  </si>
  <si>
    <t>Önkormányzatok és többcélú kist.társ. Igazgatási tev.</t>
  </si>
  <si>
    <t xml:space="preserve">Egyéb üzemeltetési szolg. </t>
  </si>
  <si>
    <t>Logopédia (Solymári Szakszolgálat - logopédia)</t>
  </si>
  <si>
    <t>Lakóingatlan bérbead., üzem.</t>
  </si>
  <si>
    <t>Labor</t>
  </si>
  <si>
    <t>tornyok /év</t>
  </si>
  <si>
    <t>Ságiné /hó</t>
  </si>
  <si>
    <t>Meditop /hó</t>
  </si>
  <si>
    <t>Szennyvíztiszt. Bérleti díja</t>
  </si>
  <si>
    <t>bérleti díjak:</t>
  </si>
  <si>
    <t>Eg.ház bérlők /hó</t>
  </si>
  <si>
    <t>Szelekovszky N. /év</t>
  </si>
  <si>
    <t>Gyermekjóléti szolg.</t>
  </si>
  <si>
    <t>Beruházás összesen:</t>
  </si>
  <si>
    <t>Bevételek</t>
  </si>
  <si>
    <t>Nyelvpótlék</t>
  </si>
  <si>
    <t>Összesen:</t>
  </si>
  <si>
    <t>Nem adatátvit.célú távközlési díjak</t>
  </si>
  <si>
    <t>Külső személyi juttatások</t>
  </si>
  <si>
    <t>Villamosenergia szolg</t>
  </si>
  <si>
    <t>Víz és csatorna díj</t>
  </si>
  <si>
    <t>Kiadás összesen</t>
  </si>
  <si>
    <t>Egyéb üzemeltetési kiadások</t>
  </si>
  <si>
    <t>Könyvbeszerzés</t>
  </si>
  <si>
    <t>Kiadások</t>
  </si>
  <si>
    <t>Kiadások összesen</t>
  </si>
  <si>
    <t>Bevételek összesen</t>
  </si>
  <si>
    <t>Vásárolt élelmezés</t>
  </si>
  <si>
    <t>Víz és csatornadijak</t>
  </si>
  <si>
    <t xml:space="preserve">Kiszámlázott áfa </t>
  </si>
  <si>
    <t>2 fő orvos támogatása tisztitószer vás.</t>
  </si>
  <si>
    <t>Polgárőrség</t>
  </si>
  <si>
    <t>Tüzoltó egyesület</t>
  </si>
  <si>
    <t>Dologi kiadások</t>
  </si>
  <si>
    <t>Belföldi kiküldetés</t>
  </si>
  <si>
    <t>Reprezentáció</t>
  </si>
  <si>
    <t>Jubileumi jutalom</t>
  </si>
  <si>
    <t xml:space="preserve"> Óvodai nevelés</t>
  </si>
  <si>
    <t>Villamos energia szolg díjak</t>
  </si>
  <si>
    <t>Védőital</t>
  </si>
  <si>
    <t>Készletbeszerzés</t>
  </si>
  <si>
    <t xml:space="preserve"> Közvilágitás</t>
  </si>
  <si>
    <t>Dologi kiadások összesen</t>
  </si>
  <si>
    <t>Járóbeteg gond.intézeti ellátása</t>
  </si>
  <si>
    <t>Gáz energia</t>
  </si>
  <si>
    <t>Egyéb üz.fenntart.szolg.</t>
  </si>
  <si>
    <t>Személyi juttatások összesen</t>
  </si>
  <si>
    <t>Munkaadókat terhelő járulékok</t>
  </si>
  <si>
    <t>Gázenergia</t>
  </si>
  <si>
    <t>Bevétel összesen:</t>
  </si>
  <si>
    <t>Állategészségügyi tev.</t>
  </si>
  <si>
    <t>Gyepmester dijazása</t>
  </si>
  <si>
    <t>Közgyógyellátás</t>
  </si>
  <si>
    <t>Vásárolt termékek és szolg Áfa</t>
  </si>
  <si>
    <t>Szennyvíztiszt. Rezsi ktg. Bevét.</t>
  </si>
  <si>
    <t>AT Kiszámlázott termékek és szolg Áfa</t>
  </si>
  <si>
    <t>Települési hulladék</t>
  </si>
  <si>
    <t>Szemétszállitás</t>
  </si>
  <si>
    <t>Hóeltakaritás és készenléti díj</t>
  </si>
  <si>
    <t>Szemét díj befizetés Áfa</t>
  </si>
  <si>
    <t>Művelődési Ház</t>
  </si>
  <si>
    <t>karbantartás kisjavitási szolg.</t>
  </si>
  <si>
    <t>Bevételek Összesen:</t>
  </si>
  <si>
    <t>Könyvtár</t>
  </si>
  <si>
    <t>Nem lakóing.bérbeadása, üzem.</t>
  </si>
  <si>
    <t>Adó, illeték, kiszabása, beszedése, adóellenőrzés</t>
  </si>
  <si>
    <t>Háziorvosi ügyeleti ellátás</t>
  </si>
  <si>
    <t>Foglalkozás egészségügyi alapellátás</t>
  </si>
  <si>
    <t>Ifjúsági-egészségügyi gondozás</t>
  </si>
  <si>
    <t>Idősek nappali ellátása</t>
  </si>
  <si>
    <t>Átmeneti segély</t>
  </si>
  <si>
    <t>Temetési segély</t>
  </si>
  <si>
    <t>Szociális étkeztetés</t>
  </si>
  <si>
    <t>Házi segítségnyújtás</t>
  </si>
  <si>
    <t>Családsegítés</t>
  </si>
  <si>
    <t>Civil szervezetek működési támogatása</t>
  </si>
  <si>
    <t>Út, autópálya építés</t>
  </si>
  <si>
    <t>EÜ hozzájárulás</t>
  </si>
  <si>
    <t>Épületépítési projekt szervezése</t>
  </si>
  <si>
    <t>Egyéb m.n.s. építés</t>
  </si>
  <si>
    <t>Normatív jutalom</t>
  </si>
  <si>
    <t>Civil szervezeteknek pályázati alap</t>
  </si>
  <si>
    <t>Önkormányzatok elszámolásai költségvetési szerveikkel</t>
  </si>
  <si>
    <t>Lakó és nem lakó ingatlan építése</t>
  </si>
  <si>
    <t>Egyéb építmény felújítása</t>
  </si>
  <si>
    <t>Falug.</t>
  </si>
  <si>
    <t>Egyéb üzemeltetési</t>
  </si>
  <si>
    <t>Közfoglalkoztatás</t>
  </si>
  <si>
    <t>ÁFA</t>
  </si>
  <si>
    <t>2014.</t>
  </si>
  <si>
    <t>2015.</t>
  </si>
  <si>
    <t>Karbantartási, kisjav. Szolg.</t>
  </si>
  <si>
    <t>Jamaica/hó</t>
  </si>
  <si>
    <t>Caffetéria</t>
  </si>
  <si>
    <t>Bérleti díj</t>
  </si>
  <si>
    <t>Csatorna rákötési hj.</t>
  </si>
  <si>
    <t>Szivattú bérleti díj</t>
  </si>
  <si>
    <t>Iskolai intézményi étkezés</t>
  </si>
  <si>
    <t>SZOCHO</t>
  </si>
  <si>
    <t>Közlekedési költségtérítés</t>
  </si>
  <si>
    <t>SZOCHO 27 %</t>
  </si>
  <si>
    <t xml:space="preserve">  </t>
  </si>
  <si>
    <t>Foglalkoztatást helyettesítő támogatás</t>
  </si>
  <si>
    <t>Személyi j.kiadások</t>
  </si>
  <si>
    <t>Munkaadói járulék</t>
  </si>
  <si>
    <t>Dologi kiadás</t>
  </si>
  <si>
    <t>Ellátottak p.beli jutt.</t>
  </si>
  <si>
    <t>Beruházás</t>
  </si>
  <si>
    <t>Felújítás</t>
  </si>
  <si>
    <t>Tartalék</t>
  </si>
  <si>
    <t>Szakfeladat</t>
  </si>
  <si>
    <t>Szakfeladat megnevezése</t>
  </si>
  <si>
    <t>Önkormányzat</t>
  </si>
  <si>
    <t>Folyóirat kiadás</t>
  </si>
  <si>
    <t>Nem lakóing.bérbead.üzemelt.</t>
  </si>
  <si>
    <t>Lakóing.bérbead.üzemelt.</t>
  </si>
  <si>
    <t>Orvosi ügyeleti ellátás</t>
  </si>
  <si>
    <t>Pénzeszk. átadás</t>
  </si>
  <si>
    <t>Foglalkozás egészségügyi ell.</t>
  </si>
  <si>
    <t>Civil szervezetek támogatása</t>
  </si>
  <si>
    <t>Igazgatási tevékenység</t>
  </si>
  <si>
    <t>Út,- autópálya építés</t>
  </si>
  <si>
    <t>Egyéb mns.építés</t>
  </si>
  <si>
    <t>Közterület rendjének fenntart.</t>
  </si>
  <si>
    <t>Közvilágítás</t>
  </si>
  <si>
    <t>Önk.és többcélú kist.társ.elsz.</t>
  </si>
  <si>
    <t>Járóbeteg ellátás</t>
  </si>
  <si>
    <t>Ifjúság egészségügyi ellátás</t>
  </si>
  <si>
    <t>Család és nővédelmi ellátás</t>
  </si>
  <si>
    <t>Állategészségügyi ellátás</t>
  </si>
  <si>
    <t>Gyermekjóléti szolgálat</t>
  </si>
  <si>
    <t>Szociális étkezés</t>
  </si>
  <si>
    <t>Rendkívűli gyermekvéd.tám.</t>
  </si>
  <si>
    <t>Egyéb betegséggel kapcs.tám.</t>
  </si>
  <si>
    <t>Helyi megáll.lakásfennt.tám.</t>
  </si>
  <si>
    <t>Szennyvízelvezetés és kez.</t>
  </si>
  <si>
    <t>Települési hulladék kezelése</t>
  </si>
  <si>
    <t>Finanszírozási műveletek</t>
  </si>
  <si>
    <t>Önkormányzat összesen</t>
  </si>
  <si>
    <t>Könyvvásárlás</t>
  </si>
  <si>
    <t>Intézményi ellátási díjak</t>
  </si>
  <si>
    <t>Város és községgazd.(Iskola)</t>
  </si>
  <si>
    <t>Város és községgazd.(Falug.)</t>
  </si>
  <si>
    <t>SZOCHO 27%</t>
  </si>
  <si>
    <t>Polgármesteri Hivatal</t>
  </si>
  <si>
    <t>Adó kivetés</t>
  </si>
  <si>
    <t>Polgármesteri Hivatal összesen:</t>
  </si>
  <si>
    <t>Mesevölgy Óvoda</t>
  </si>
  <si>
    <t>Óvodai intézményi étkezés</t>
  </si>
  <si>
    <t>Óvodai nevelés</t>
  </si>
  <si>
    <t>Mesevölgy Óvoda összesen:</t>
  </si>
  <si>
    <t>Művelődési Ház összesen:</t>
  </si>
  <si>
    <t>Önkormányzat összesen:</t>
  </si>
  <si>
    <t xml:space="preserve"> </t>
  </si>
  <si>
    <t xml:space="preserve">                                                                      </t>
  </si>
  <si>
    <t>Felnőtt étkezés</t>
  </si>
  <si>
    <t>Működési költségvetési támogatása</t>
  </si>
  <si>
    <t>Finanszírozási műveletek összesen</t>
  </si>
  <si>
    <t>Egyéb üzemeltetés (szemétszáll., ügyvédi díj 3000e, munka és tűzv.,posta, kéményseprés, G4S)</t>
  </si>
  <si>
    <t xml:space="preserve">Finanszírozási műveletek  </t>
  </si>
  <si>
    <t>Pilisborosjenőért Alapítvány tám.(Várjáték)</t>
  </si>
  <si>
    <t>Lakó és nem l.ingatlan építés</t>
  </si>
  <si>
    <t>Tagdíjak, rendőrautó tám., Falugondnok Kft.</t>
  </si>
  <si>
    <t>Rovatkód</t>
  </si>
  <si>
    <t>Rovatkód ei.</t>
  </si>
  <si>
    <t>Alapilletménéy</t>
  </si>
  <si>
    <t>Illetménykieg.</t>
  </si>
  <si>
    <t>Egyéb köt.pótlék</t>
  </si>
  <si>
    <t>Egyéb felt.függő p.</t>
  </si>
  <si>
    <t>Egyéb juttatás</t>
  </si>
  <si>
    <t>K110111</t>
  </si>
  <si>
    <t>K110112</t>
  </si>
  <si>
    <t>K110113</t>
  </si>
  <si>
    <t>K110114</t>
  </si>
  <si>
    <t>K110115</t>
  </si>
  <si>
    <t>K110119</t>
  </si>
  <si>
    <t>Közl.ktsg.tér.</t>
  </si>
  <si>
    <t>K12113</t>
  </si>
  <si>
    <t>K11091</t>
  </si>
  <si>
    <t>K11071</t>
  </si>
  <si>
    <t>K11021</t>
  </si>
  <si>
    <t>K11061</t>
  </si>
  <si>
    <t>Képviselők, polg.mesterek tisztelet díja</t>
  </si>
  <si>
    <t>K12211</t>
  </si>
  <si>
    <t>Áll.nem tart.mb.díja</t>
  </si>
  <si>
    <t>K12318</t>
  </si>
  <si>
    <t>K211</t>
  </si>
  <si>
    <t>K213</t>
  </si>
  <si>
    <t>Szocho</t>
  </si>
  <si>
    <t>Eü.hj.</t>
  </si>
  <si>
    <t>Munkaadót terh.Szja</t>
  </si>
  <si>
    <t>K217</t>
  </si>
  <si>
    <t>K31111</t>
  </si>
  <si>
    <t>Gyógyszerbesz.</t>
  </si>
  <si>
    <t>Vegyszerbesz.</t>
  </si>
  <si>
    <t>K31112</t>
  </si>
  <si>
    <t>K31113</t>
  </si>
  <si>
    <t>K31114</t>
  </si>
  <si>
    <t>K31115</t>
  </si>
  <si>
    <t>K31119</t>
  </si>
  <si>
    <t>Folyóiratbeszerzés</t>
  </si>
  <si>
    <t>Egyéb inf.hord.besz.</t>
  </si>
  <si>
    <t>Egyéb szakmai a.besz.</t>
  </si>
  <si>
    <t>K31211</t>
  </si>
  <si>
    <t>K31212</t>
  </si>
  <si>
    <t>K31214</t>
  </si>
  <si>
    <t>K31215</t>
  </si>
  <si>
    <t>Élelmiszerbesz.</t>
  </si>
  <si>
    <t>Irodaszerbesz.</t>
  </si>
  <si>
    <t>K31219</t>
  </si>
  <si>
    <t>Hajtó és kenőanyagbesz.</t>
  </si>
  <si>
    <t>Munka,-védőruhabesz.</t>
  </si>
  <si>
    <t>Egyéb üz.anyag besz.</t>
  </si>
  <si>
    <t>K31311</t>
  </si>
  <si>
    <t>Árubeszerzés</t>
  </si>
  <si>
    <t>K31312</t>
  </si>
  <si>
    <t>Göngyöleg</t>
  </si>
  <si>
    <t>K32211</t>
  </si>
  <si>
    <t>K32111</t>
  </si>
  <si>
    <t>Számítógép üzembh.</t>
  </si>
  <si>
    <t>K32112</t>
  </si>
  <si>
    <t>K32113</t>
  </si>
  <si>
    <t>K32114</t>
  </si>
  <si>
    <t>Inf.eszköz bérlése</t>
  </si>
  <si>
    <t>Inf.eszk.karbantart.</t>
  </si>
  <si>
    <t>Adatátviteli távköz.díjak</t>
  </si>
  <si>
    <t>K32115</t>
  </si>
  <si>
    <t>Egyéb különf.inf.szolg.</t>
  </si>
  <si>
    <t>K32119</t>
  </si>
  <si>
    <t>Szoftv.kapcs.inf.szolg.</t>
  </si>
  <si>
    <t>Nem adatátv.távk.díjak</t>
  </si>
  <si>
    <t>Egyéb különf.komm.szolg.</t>
  </si>
  <si>
    <t>K32212</t>
  </si>
  <si>
    <t>K33111</t>
  </si>
  <si>
    <t>Villamosenergiai szolg,.díja</t>
  </si>
  <si>
    <t>Gáz díj</t>
  </si>
  <si>
    <t>Víz díj</t>
  </si>
  <si>
    <t>K33112</t>
  </si>
  <si>
    <t>K33113</t>
  </si>
  <si>
    <t>K3321</t>
  </si>
  <si>
    <t>K33312</t>
  </si>
  <si>
    <t>Egyéb bérleti és lízingdíjak</t>
  </si>
  <si>
    <t>K3341</t>
  </si>
  <si>
    <t>Karabantartási szolg.</t>
  </si>
  <si>
    <t>K33511</t>
  </si>
  <si>
    <t>K33512</t>
  </si>
  <si>
    <t>Áht.bel.közvetített szolg.</t>
  </si>
  <si>
    <t>Áht.kív.közvetített szolg.</t>
  </si>
  <si>
    <t>K33612</t>
  </si>
  <si>
    <t>K33619</t>
  </si>
  <si>
    <t>Számlázott szellemi tev.</t>
  </si>
  <si>
    <t>Egyéb szakmai szolg.</t>
  </si>
  <si>
    <t>K33712</t>
  </si>
  <si>
    <t>Pü-i,befekt.szolg.díjak</t>
  </si>
  <si>
    <t>K33719</t>
  </si>
  <si>
    <t>Egyéb üzemelt.szolg.</t>
  </si>
  <si>
    <t>Szállítási szolg.</t>
  </si>
  <si>
    <t>K33713</t>
  </si>
  <si>
    <t>K34111</t>
  </si>
  <si>
    <t>K3421</t>
  </si>
  <si>
    <t>Reklám és pr.kiad.</t>
  </si>
  <si>
    <t>K35111</t>
  </si>
  <si>
    <t>K35112</t>
  </si>
  <si>
    <t>Műk.c.levonható ÁFA</t>
  </si>
  <si>
    <t>Műk.c.le nem vonható ÁFA</t>
  </si>
  <si>
    <t>K35211</t>
  </si>
  <si>
    <t>Befizetendő ÁFA</t>
  </si>
  <si>
    <t>K35512</t>
  </si>
  <si>
    <t>Díjak,egyéb bef.kiadásai</t>
  </si>
  <si>
    <t>K35519</t>
  </si>
  <si>
    <t>Egyéb kül.dologi kiad.</t>
  </si>
  <si>
    <t>Megnevezés</t>
  </si>
  <si>
    <t>Törvény szerinti illetmények</t>
  </si>
  <si>
    <t>Foglalkoztatottak személyi juttatásai</t>
  </si>
  <si>
    <t>Kommunikációs szolgáltatások</t>
  </si>
  <si>
    <t>Szolgáltatási kiadások</t>
  </si>
  <si>
    <t>Kiküldetési, reklám és propaganda kiadások</t>
  </si>
  <si>
    <t>ÁFA, különféle befizetések és egyéb dologi kiadások</t>
  </si>
  <si>
    <t>Személyi jellegű kiadások összesen</t>
  </si>
  <si>
    <t>Kiadások mindösszesen</t>
  </si>
  <si>
    <t>B40214</t>
  </si>
  <si>
    <t>Egyéb szolgáltatás (hírdetési díj)</t>
  </si>
  <si>
    <t>Működési bevételek</t>
  </si>
  <si>
    <t>Bevételek mindösszesen</t>
  </si>
  <si>
    <t>B40611</t>
  </si>
  <si>
    <t>K42121</t>
  </si>
  <si>
    <t>K42122</t>
  </si>
  <si>
    <t>K42123</t>
  </si>
  <si>
    <t>K42129</t>
  </si>
  <si>
    <t>Kiegészítő gyermekvédelmi támogatás</t>
  </si>
  <si>
    <t>Helyi megáll.pénb.nyújt.rend.gyermekvéd.tám.</t>
  </si>
  <si>
    <t>Pénzb.óvodáztatási támogatás</t>
  </si>
  <si>
    <t>Egyéb önkormányzati pénzb.családi tám.</t>
  </si>
  <si>
    <t>Mozgáskor.közlekedési támogatása</t>
  </si>
  <si>
    <t>K44113</t>
  </si>
  <si>
    <t>K44121</t>
  </si>
  <si>
    <t>Helyi megállapítású ápolási díj</t>
  </si>
  <si>
    <t>K45127</t>
  </si>
  <si>
    <t>K46111</t>
  </si>
  <si>
    <t>Lakásfenntartási támogatás</t>
  </si>
  <si>
    <t>K4719</t>
  </si>
  <si>
    <t>Egyéb pénzbeli juttatás</t>
  </si>
  <si>
    <t>K48117</t>
  </si>
  <si>
    <t>Időskorúak járadéka</t>
  </si>
  <si>
    <t>K48121</t>
  </si>
  <si>
    <t>Rendszeres szociális pénbeli segély</t>
  </si>
  <si>
    <t>K48122</t>
  </si>
  <si>
    <t>K48123</t>
  </si>
  <si>
    <t>K48124</t>
  </si>
  <si>
    <t>K48125</t>
  </si>
  <si>
    <t>K48129</t>
  </si>
  <si>
    <t>Egyéb önkrom.-i rendeletben megáll.jutt.</t>
  </si>
  <si>
    <t>Egyéb önkrom.-i rendeletben megáll.pénzb.jutt.</t>
  </si>
  <si>
    <t>Köztemetés (pénzbeli)</t>
  </si>
  <si>
    <t>Termb.nyújt.rendszeres szociális segély</t>
  </si>
  <si>
    <t>Termb.nyújtott átmeneti segély</t>
  </si>
  <si>
    <t>Termb.nyújtott temetési segély</t>
  </si>
  <si>
    <t>Köztemetés (term.beni)</t>
  </si>
  <si>
    <t>K48131</t>
  </si>
  <si>
    <t>K48132</t>
  </si>
  <si>
    <t>K48133</t>
  </si>
  <si>
    <t>K48134</t>
  </si>
  <si>
    <t>Szociális ellátások összesen</t>
  </si>
  <si>
    <t>K50211</t>
  </si>
  <si>
    <t>Költségvetési maradvány visszafizetése</t>
  </si>
  <si>
    <t>Ir.szerv.javára telj.egyéb befizetés</t>
  </si>
  <si>
    <t>K50212</t>
  </si>
  <si>
    <t>K50219</t>
  </si>
  <si>
    <t>Egyéb elvonások, befizetések</t>
  </si>
  <si>
    <t>K50618</t>
  </si>
  <si>
    <t>Nemzetiési önkormányzatoknak műk.c.tám.</t>
  </si>
  <si>
    <t>K511141</t>
  </si>
  <si>
    <t>Civil szervezetek működési c.tám.</t>
  </si>
  <si>
    <t>K511142</t>
  </si>
  <si>
    <t>K51115</t>
  </si>
  <si>
    <t>Egyéb non-profit sz.műk.c.támogatás</t>
  </si>
  <si>
    <t>Egyháznak nyújt.műk.c.támogatás</t>
  </si>
  <si>
    <t>K51211</t>
  </si>
  <si>
    <t>Tartalékok</t>
  </si>
  <si>
    <t>K51219</t>
  </si>
  <si>
    <t>Zárolt kiadások (céltartalék)</t>
  </si>
  <si>
    <t>Elvonások, befizetések összesen</t>
  </si>
  <si>
    <t>Támogatások összesen</t>
  </si>
  <si>
    <t>Tartalékok összesen</t>
  </si>
  <si>
    <t>Elvonások, befizetések, támogatások, taratalékok összesen</t>
  </si>
  <si>
    <t>K6111</t>
  </si>
  <si>
    <t>K6112</t>
  </si>
  <si>
    <t>Vagyon értékű jog beszerzése</t>
  </si>
  <si>
    <t>Szellemi termék beszerzése</t>
  </si>
  <si>
    <t>K62121</t>
  </si>
  <si>
    <t>K62122</t>
  </si>
  <si>
    <t>Lakótelek beszerzése</t>
  </si>
  <si>
    <t>Egyéb célú telek beszerzése</t>
  </si>
  <si>
    <t>Egyéb építmény beszerzése, létesítése</t>
  </si>
  <si>
    <t>Egyéb épület beszerzése, létesítése</t>
  </si>
  <si>
    <t>Lakóépület beszerzése, létesítése</t>
  </si>
  <si>
    <t>Ing.kapcs.vagy.ért.jog beszerzése, létesítése</t>
  </si>
  <si>
    <t>K62131</t>
  </si>
  <si>
    <t>K6214</t>
  </si>
  <si>
    <t>K6215</t>
  </si>
  <si>
    <t>K62133</t>
  </si>
  <si>
    <t>Informatíkai gép, ber.beszerzése</t>
  </si>
  <si>
    <t>K6311</t>
  </si>
  <si>
    <t>K6411</t>
  </si>
  <si>
    <t>Egyéb gép, ber.beszerzése</t>
  </si>
  <si>
    <t>K6413</t>
  </si>
  <si>
    <t>Hangszer beszerzése</t>
  </si>
  <si>
    <t>K6415</t>
  </si>
  <si>
    <t>Jármű beszerzése</t>
  </si>
  <si>
    <t>K6711</t>
  </si>
  <si>
    <t>K6712</t>
  </si>
  <si>
    <t>Beruházási célú levonható előzetesen felsz.ÁFA</t>
  </si>
  <si>
    <t>Beruházási célú le nem vonható előz.felsz.ÁFA</t>
  </si>
  <si>
    <t>Beruházások összesen</t>
  </si>
  <si>
    <t>K71131</t>
  </si>
  <si>
    <t>Lakóépület felújítása</t>
  </si>
  <si>
    <t>Egyéb épület felújítása</t>
  </si>
  <si>
    <t>Informatikai eszköz felújítása</t>
  </si>
  <si>
    <t>Egyéb gép, berendezés felújítása</t>
  </si>
  <si>
    <t>Hangszer felújítása</t>
  </si>
  <si>
    <t>Jármű felújítása</t>
  </si>
  <si>
    <t>K71133</t>
  </si>
  <si>
    <t>K7114</t>
  </si>
  <si>
    <t>K7211</t>
  </si>
  <si>
    <t>K7311</t>
  </si>
  <si>
    <t>K7313</t>
  </si>
  <si>
    <t>K7315</t>
  </si>
  <si>
    <t>Felújítási célú levonható előzetesen felsz.ÁFA</t>
  </si>
  <si>
    <t>Felújítási célú le nem vonható előz.felsz.ÁFA</t>
  </si>
  <si>
    <t>K7411</t>
  </si>
  <si>
    <t>K7412</t>
  </si>
  <si>
    <t>Felújítások összesen</t>
  </si>
  <si>
    <t>Felhalmozási kiadások összesen</t>
  </si>
  <si>
    <t>K8418</t>
  </si>
  <si>
    <t>Nemz.önk.felh.c.támogatás</t>
  </si>
  <si>
    <t>K88123</t>
  </si>
  <si>
    <t>Egyéb váll.felh.c.támogatás</t>
  </si>
  <si>
    <t>Felhalmozási célú támogatások összesen</t>
  </si>
  <si>
    <t>K88141</t>
  </si>
  <si>
    <t>Civil szervezetek felh.c.támogatás</t>
  </si>
  <si>
    <t>K91511</t>
  </si>
  <si>
    <t>K91512</t>
  </si>
  <si>
    <t>Központi, ir.szervi felh.c.támogatás</t>
  </si>
  <si>
    <t>Központi, ir.szervi működési.c.támogatás</t>
  </si>
  <si>
    <t>Központi, ir.szervi tám.összesen</t>
  </si>
  <si>
    <t>B1111</t>
  </si>
  <si>
    <t>B1121</t>
  </si>
  <si>
    <t>B1131</t>
  </si>
  <si>
    <t>B1141</t>
  </si>
  <si>
    <t>B1151</t>
  </si>
  <si>
    <t>B1161</t>
  </si>
  <si>
    <t>Helyi önkormányz.működésének állami tám.</t>
  </si>
  <si>
    <t>Tel.önkorm.köznev.feladatainak tám.</t>
  </si>
  <si>
    <t>Tel.önkorm.szoc.és gyermekj.feladat tám.</t>
  </si>
  <si>
    <t>Műk.célú központosított támogatás</t>
  </si>
  <si>
    <t>Tel.önkorm.kulturális feladatainak tám.</t>
  </si>
  <si>
    <t>Helyi önkormányzatok kieg.támogatása</t>
  </si>
  <si>
    <t>B1611</t>
  </si>
  <si>
    <t>B1612</t>
  </si>
  <si>
    <t>B16131</t>
  </si>
  <si>
    <t>B16132</t>
  </si>
  <si>
    <t>B1614</t>
  </si>
  <si>
    <t>B1615</t>
  </si>
  <si>
    <t>B1616</t>
  </si>
  <si>
    <t>B1618</t>
  </si>
  <si>
    <t>Közp.kv.-i szervtől műk.c.tám.bev.</t>
  </si>
  <si>
    <t>Közp.kez-ű ei.műk.c.tám.bev.</t>
  </si>
  <si>
    <t>Fejez.kez.EU-s pr.műk.c.tám.bev.</t>
  </si>
  <si>
    <t>Egyéb fejez.kez.ei.műk.c.tám.bev.</t>
  </si>
  <si>
    <t>TB pü-i alap műk.c.tám.bev.</t>
  </si>
  <si>
    <t>Elkülönített állami alap műk.c.tám.bev.</t>
  </si>
  <si>
    <t>Helyi önkorm.műk.c.tám.bev.</t>
  </si>
  <si>
    <t>B2111</t>
  </si>
  <si>
    <t>B2119</t>
  </si>
  <si>
    <t>Felhalm.c.központi támogatások</t>
  </si>
  <si>
    <t>Egyéb felhalm.c.központi tám.</t>
  </si>
  <si>
    <t>Működési célú tám.bevételek áh.belülről</t>
  </si>
  <si>
    <t>Felhalmozási c.tám.bevételek áh.belülről</t>
  </si>
  <si>
    <t>B2516</t>
  </si>
  <si>
    <t>Helyi önkorm.felh.c.tám.bev.</t>
  </si>
  <si>
    <t>Nemzetiségi önkorm.felh.c.tám.bev.</t>
  </si>
  <si>
    <t>Nemzetiségi önkorm.műk.c.tám.bev.</t>
  </si>
  <si>
    <t>B2518</t>
  </si>
  <si>
    <t>B25131</t>
  </si>
  <si>
    <t>B25132</t>
  </si>
  <si>
    <t>B2515</t>
  </si>
  <si>
    <t>Elkülönített állami alap felh.c.tám.bev.</t>
  </si>
  <si>
    <t>Fejez.kez.EU-s pr.felh.c.tám.bev.</t>
  </si>
  <si>
    <t>Egyéb fejez.kez.ei.felh.c.tám.bev.</t>
  </si>
  <si>
    <t>B34111</t>
  </si>
  <si>
    <t>B34112</t>
  </si>
  <si>
    <t>B34113</t>
  </si>
  <si>
    <t>B34114</t>
  </si>
  <si>
    <t>Építményadó</t>
  </si>
  <si>
    <t>Magánszemélyek komm.adója</t>
  </si>
  <si>
    <t>B351121</t>
  </si>
  <si>
    <t>Állandó jell.végz.tev.m.iparűzési adó</t>
  </si>
  <si>
    <t>B351122</t>
  </si>
  <si>
    <t>Ideiglenes jell.végz.tev.m.iparűzési adó</t>
  </si>
  <si>
    <t>B3541121</t>
  </si>
  <si>
    <t>Helyi önkorm.megillető belfk.gépjárműadó</t>
  </si>
  <si>
    <t>Gépjárműadó összesen</t>
  </si>
  <si>
    <t>Értékesítési és forgalmi adók összesen</t>
  </si>
  <si>
    <t>B355115</t>
  </si>
  <si>
    <t>Idegenforgalmi adó (építmény után)</t>
  </si>
  <si>
    <t>K355121</t>
  </si>
  <si>
    <t>Idegenforgalmi adó (tartózkodás után)</t>
  </si>
  <si>
    <t>Egyéb áruhasználati és szolgáltatási adók összesen</t>
  </si>
  <si>
    <t>B36114</t>
  </si>
  <si>
    <t>Eljárási illeték</t>
  </si>
  <si>
    <t>B36126</t>
  </si>
  <si>
    <t>Önkorm.megillető helyszíni és szab.sértési bírság</t>
  </si>
  <si>
    <t>B36127</t>
  </si>
  <si>
    <t>B36128</t>
  </si>
  <si>
    <t>Helyi adópótlék és bírság</t>
  </si>
  <si>
    <t>Egyéb bírság</t>
  </si>
  <si>
    <t>B36111</t>
  </si>
  <si>
    <t>Igazgatási és szolg.díjak</t>
  </si>
  <si>
    <t>Egyéb közhatalmi bevételek</t>
  </si>
  <si>
    <t>B40111</t>
  </si>
  <si>
    <t>Készletértékesítés</t>
  </si>
  <si>
    <t>B40211</t>
  </si>
  <si>
    <t>Alakalmazottak térítési díj bevétele</t>
  </si>
  <si>
    <t>B402129</t>
  </si>
  <si>
    <t>Egyéb bérleti és lízingdíj bevétel</t>
  </si>
  <si>
    <t>Egyéb szolgáltatás</t>
  </si>
  <si>
    <t>B40311</t>
  </si>
  <si>
    <t>B40312</t>
  </si>
  <si>
    <t>Áhb.továbbszámlázott közv.szolg.</t>
  </si>
  <si>
    <t>Áhk.továbbszámlázott közv.szolg.</t>
  </si>
  <si>
    <t>B4041341</t>
  </si>
  <si>
    <t>B4041342</t>
  </si>
  <si>
    <t>B4041343</t>
  </si>
  <si>
    <t>B4041349</t>
  </si>
  <si>
    <t>Önkorm.lakások lakbérbevétele</t>
  </si>
  <si>
    <t>Önkorm.egyéb helységek bérbeadása</t>
  </si>
  <si>
    <t>Egyéb önkorm.t.eszk.bérbeadásából sz.bev.</t>
  </si>
  <si>
    <t>Egyéb önkorm.vagyon bérbeadásából sz.bev.</t>
  </si>
  <si>
    <t>B40511</t>
  </si>
  <si>
    <t>Tanulók, hallgatók által fizetett ktsg.tér.</t>
  </si>
  <si>
    <t>B40512</t>
  </si>
  <si>
    <t>Egyéb ellátási díjak</t>
  </si>
  <si>
    <t>B40519</t>
  </si>
  <si>
    <t>Kiszáml.egy.adó ért.term.szolg.utáni ÁFA</t>
  </si>
  <si>
    <t>Kiszáml.egy.adó ért.t.eszk.utáni ÁFA</t>
  </si>
  <si>
    <t>B40612</t>
  </si>
  <si>
    <t>B4071</t>
  </si>
  <si>
    <t>ÁFA visszatérítés</t>
  </si>
  <si>
    <t>B41012</t>
  </si>
  <si>
    <t>Biztosító által fizetett kártérítés</t>
  </si>
  <si>
    <t>Működési célú bevételek összesen</t>
  </si>
  <si>
    <t>B52122</t>
  </si>
  <si>
    <t>Egyéb telek értékesítés</t>
  </si>
  <si>
    <t>B5313</t>
  </si>
  <si>
    <t>Jármű értékesítés</t>
  </si>
  <si>
    <t>Felhalmozási bevételek összesen</t>
  </si>
  <si>
    <t>B81611</t>
  </si>
  <si>
    <t>B81612</t>
  </si>
  <si>
    <t>Közp.,ir.szervi felh.c.támogatás bev.</t>
  </si>
  <si>
    <t>Közp.,ir.szervi műk.c.támogatás bev.</t>
  </si>
  <si>
    <t>Közp.,ir.szervi támogatás összesen</t>
  </si>
  <si>
    <t>Bevétlelek mindösszesen</t>
  </si>
  <si>
    <t>Lakbér</t>
  </si>
  <si>
    <t>Vargáné</t>
  </si>
  <si>
    <t>Varga A.</t>
  </si>
  <si>
    <t>Budahelyi D.</t>
  </si>
  <si>
    <t>Süveges I.</t>
  </si>
  <si>
    <t xml:space="preserve">Szirmai </t>
  </si>
  <si>
    <t>Bérlő neve</t>
  </si>
  <si>
    <t xml:space="preserve">KovácsÁdám </t>
  </si>
  <si>
    <t xml:space="preserve">Yarus Trade Kft </t>
  </si>
  <si>
    <t>Csányi M.</t>
  </si>
  <si>
    <t>Piros Zsuzsa</t>
  </si>
  <si>
    <t>Egyéb non-profit sz.műk.c.támogatás (12*250e)</t>
  </si>
  <si>
    <t>NNÖ támogatás működési</t>
  </si>
  <si>
    <t>K5</t>
  </si>
  <si>
    <t>Áht.kívűlre műk.c.támogatások</t>
  </si>
  <si>
    <t>NNÖ támogatás összesen</t>
  </si>
  <si>
    <t>Áhk.egyéb kamatbevételek</t>
  </si>
  <si>
    <t>B408129</t>
  </si>
  <si>
    <t>K334</t>
  </si>
  <si>
    <t>K351112</t>
  </si>
  <si>
    <t>Egyéb üz.anyag besz.(tisztítószer,karb.t.anyag)</t>
  </si>
  <si>
    <t>Villamosenergia díja</t>
  </si>
  <si>
    <t>K33114</t>
  </si>
  <si>
    <t>Egyéb non-profit sz.műk.c.támogatás (12*14,2e)</t>
  </si>
  <si>
    <t>TB pü-i alap műk.c.tám.bev. (12*14,2)</t>
  </si>
  <si>
    <t>Bérleti díj (Iskola u.2.)</t>
  </si>
  <si>
    <t>Egyéb üzemelt.kiadás (Ludasi É.szerz.)</t>
  </si>
  <si>
    <t>K50616</t>
  </si>
  <si>
    <t>Önkorm.kvi szerveknek műk.c.tám.</t>
  </si>
  <si>
    <t>Önkorm.kvi szerveknek műk.c.tám. (üröm)</t>
  </si>
  <si>
    <t>Civil szerv. m c.tám. (Polg.őrség szállítási feladatok)</t>
  </si>
  <si>
    <t>szolgalmi jog bejegyzés</t>
  </si>
  <si>
    <t>Felh.c.pe.átvétel.(Green Garden)</t>
  </si>
  <si>
    <t>B73123</t>
  </si>
  <si>
    <t>Egyéb váll.felh.c.pe.átv.</t>
  </si>
  <si>
    <t>Felhalmozási célú pe.átvétel összesen</t>
  </si>
  <si>
    <t>B 40214</t>
  </si>
  <si>
    <t>Egyéb épület felújítása (Iskola u.2.)</t>
  </si>
  <si>
    <t>Karbantartás (Szedmák ház)</t>
  </si>
  <si>
    <t>Dologi kiadások összesen:</t>
  </si>
  <si>
    <t>Felh.célú pe.átadás összesen:</t>
  </si>
  <si>
    <t>Egyéb váll.felh.c.támogatás (zebra)</t>
  </si>
  <si>
    <t>Munkaadókat terhelő járulékok összesen</t>
  </si>
  <si>
    <t>EÜ hozzájárulás  14%</t>
  </si>
  <si>
    <t>Munkaadókat terhelő SZJA 16%</t>
  </si>
  <si>
    <r>
      <t xml:space="preserve">Munkaruha, </t>
    </r>
    <r>
      <rPr>
        <b/>
        <sz val="10"/>
        <rFont val="Times New Roman"/>
        <family val="1"/>
      </rPr>
      <t>védőruha</t>
    </r>
  </si>
  <si>
    <t>Munkaadókat terhelő juttatások</t>
  </si>
  <si>
    <t>Temetési segély (szociális)</t>
  </si>
  <si>
    <t>K44122</t>
  </si>
  <si>
    <t>Helyi megállapítású közgyógy</t>
  </si>
  <si>
    <t>K42132</t>
  </si>
  <si>
    <t>Term.bnyújtott rend.gyermekv.tám.</t>
  </si>
  <si>
    <t>Családi támogatások összesem</t>
  </si>
  <si>
    <t>Betegséggel kapcs.ellátások (nem TB)</t>
  </si>
  <si>
    <t>Lakhatással kapcsolatos ellátások összesen</t>
  </si>
  <si>
    <t>Foglalkoztatatással kapcs.ellátások összesen</t>
  </si>
  <si>
    <t>Intézményi ellátottka pénzbeli jutt.</t>
  </si>
  <si>
    <t>Védőnői szolgálat</t>
  </si>
  <si>
    <t>Egyéb juttatás (ker.kieg.)</t>
  </si>
  <si>
    <t>Élelmiszerbesz.(védőital)</t>
  </si>
  <si>
    <t>Gyógyszerbeszerzés</t>
  </si>
  <si>
    <t>Egyéb szakmai anyag vásárlás</t>
  </si>
  <si>
    <t>Anyagbeszerzés (alkatrész,karbantart.anyag, tiszt.sz.)</t>
  </si>
  <si>
    <t>Komm.és szolg.díjak</t>
  </si>
  <si>
    <t xml:space="preserve">Kiküldetés, ÁFA, egyéb dologi kiadások </t>
  </si>
  <si>
    <t xml:space="preserve">Vásárolt élelmezés </t>
  </si>
  <si>
    <t>Vásárolt élelmezés (védőital)</t>
  </si>
  <si>
    <t>SZJA</t>
  </si>
  <si>
    <t>Egyéb köt.pótlék (vez.pótlék)</t>
  </si>
  <si>
    <t>Reklám és pr.kiad.(nyugdíjas klub)</t>
  </si>
  <si>
    <t>Beruházási kiadások</t>
  </si>
  <si>
    <t>Egyéb szolgáltatás (néptánc,táncház,színház)</t>
  </si>
  <si>
    <t>EHO 14%</t>
  </si>
  <si>
    <t>SZJA 16%</t>
  </si>
  <si>
    <t>K33711</t>
  </si>
  <si>
    <t>Biztosítási díjka</t>
  </si>
  <si>
    <t>Egyéb különf.komm.szolg.(Ikt.program, Abacus,Saldo)</t>
  </si>
  <si>
    <t>Élelmiszerbesz. (védőital)</t>
  </si>
  <si>
    <t>Egyéb kül.dologi kiad. (továbbképzés)</t>
  </si>
  <si>
    <t>Egyéb gép, ber.beszerzése (kis értékű)</t>
  </si>
  <si>
    <t>Igazgatási - jogalk.tevékenység</t>
  </si>
  <si>
    <t>Civil szervezetek kérelme</t>
  </si>
  <si>
    <t>Pilisborosjenőért Alapítvány</t>
  </si>
  <si>
    <t>Ürömi Református Egyház</t>
  </si>
  <si>
    <t>Jövő Jenő Alapítvány</t>
  </si>
  <si>
    <t>NobilArt Egyesület</t>
  </si>
  <si>
    <t>Kevélyhegyi Dalkör</t>
  </si>
  <si>
    <t>Lavina Sport Egyesület</t>
  </si>
  <si>
    <t>Deutschklub</t>
  </si>
  <si>
    <t>Nebuló Alapítvány</t>
  </si>
  <si>
    <t>Kerekes</t>
  </si>
  <si>
    <t>Nagycsaládosok Országos Egyesülete</t>
  </si>
  <si>
    <t>Pbj.Óvodáért Alapítvány</t>
  </si>
  <si>
    <t>Összesen</t>
  </si>
  <si>
    <t>Adó kivetése, beszedése</t>
  </si>
  <si>
    <t>Épület építési projekt szervezése</t>
  </si>
  <si>
    <t>Fogl.hely.támogatás</t>
  </si>
  <si>
    <t>Szoc.temetés</t>
  </si>
  <si>
    <t>Önkormányzati segélyek összesen</t>
  </si>
  <si>
    <t>Havi lakbér összege (Ft6hó)</t>
  </si>
  <si>
    <t>12 havi lakbér (Ft)</t>
  </si>
  <si>
    <t>NNÖ támogatás működési (tisztelet díja, mb.díj)</t>
  </si>
  <si>
    <t>NNÖ támogatás felhalmozási (tájház+szgk.besz.)</t>
  </si>
  <si>
    <t>Munkaköz.pótlék kötelezeő!!!!</t>
  </si>
  <si>
    <t>Vez.pótlék</t>
  </si>
  <si>
    <t>Felh.</t>
  </si>
  <si>
    <t>Műk.c.</t>
  </si>
  <si>
    <t>Egyéb építmény beszerzés, létesítése</t>
  </si>
  <si>
    <t>Egy.szakmai anyag beszerzés</t>
  </si>
  <si>
    <t>K214</t>
  </si>
  <si>
    <t>Táppénz</t>
  </si>
  <si>
    <t>Számlázott szellemi tevékenység</t>
  </si>
  <si>
    <t>Inf.eszköz besz.</t>
  </si>
  <si>
    <t>K7134</t>
  </si>
  <si>
    <t>Egyéb ép.felújítás</t>
  </si>
  <si>
    <t>Felúj.célú levonható előzetesen felsz.ÁFA</t>
  </si>
  <si>
    <t>Felújítások összesen:</t>
  </si>
  <si>
    <t>K711133</t>
  </si>
  <si>
    <t>Egyéb épület felújítása (KEOP pályázat)</t>
  </si>
  <si>
    <t>2016.</t>
  </si>
  <si>
    <t>Fő út 51.</t>
  </si>
  <si>
    <t>Pilisborosjenő Község Önkormányzat 2016. évi költségvetésének összesítője</t>
  </si>
  <si>
    <t>K337191</t>
  </si>
  <si>
    <t>Egyéb üz.kiadásai</t>
  </si>
  <si>
    <t>Nem lakóingatlan bérbead., üzem.</t>
  </si>
  <si>
    <t>Veszélyes hulladék rákszűrés miatt</t>
  </si>
  <si>
    <t>B81111</t>
  </si>
  <si>
    <t>Hosszú lejáratú hitel felvétele pü-i vállalkozástól</t>
  </si>
  <si>
    <t>Egyéb építmény beszerzése, létesítése (közművesítés hitelből)</t>
  </si>
  <si>
    <t>Egyéb építmény beszerzése, létesítése( útépítés, egyéb hitelből)</t>
  </si>
  <si>
    <t>Szellemi termék vásárlása (HÉSZ, SZT) (Konszolidációs pályázat)</t>
  </si>
  <si>
    <t>Egyéb építmény felújítása (Konszolidációs pályázat útfelújítás)</t>
  </si>
  <si>
    <t>Egyéb építmény besz., létesítése(Konszolidációs pályázat útépítés)</t>
  </si>
  <si>
    <t>Egyéb épület felúj.(Konszolidációs pályázat hivatal,műv.ház felújítás)</t>
  </si>
  <si>
    <t>Keop maradék?</t>
  </si>
  <si>
    <t>Díjak,egyéb bef.kiadásai (per ktsg., közbesz.hírdetmény)</t>
  </si>
  <si>
    <t>Ingatlankarbantartás (kátyúzás) normatív támogatás</t>
  </si>
  <si>
    <t>2015.évi</t>
  </si>
  <si>
    <t>2016. évi</t>
  </si>
  <si>
    <t>Egyháznak nyújt.felh.c.támogatás (orgona)</t>
  </si>
  <si>
    <t>Rovarírtás is</t>
  </si>
  <si>
    <t>Szellemi termék vásárlása (Szennyvíztisztító tervezés)</t>
  </si>
  <si>
    <t>Caffetéria (6fő*12hó*8000 Ft)</t>
  </si>
  <si>
    <t>Caffetéria (20fő*12hó*8 000 Ft)</t>
  </si>
  <si>
    <t>Rezsi ktsg.25 %-a</t>
  </si>
  <si>
    <t>Új óvoda</t>
  </si>
  <si>
    <t>Víz</t>
  </si>
  <si>
    <t xml:space="preserve">Gáz </t>
  </si>
  <si>
    <t>Lenti ov konyha + óvodai nevelés</t>
  </si>
  <si>
    <t>áram</t>
  </si>
  <si>
    <t>gáz</t>
  </si>
  <si>
    <t>víz</t>
  </si>
  <si>
    <t>Céltartalék (településfejlesztés)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</si>
</sst>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_\e&quot;Ft&quot;"/>
    <numFmt numFmtId="165" formatCode="_-* #,##0\ _F_t_-;\-* #,##0\ _F_t_-;_-* &quot;-&quot;??\ _F_t_-;_-@_-"/>
    <numFmt numFmtId="166" formatCode="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_-* #,##0.0\ &quot;Ft&quot;_-;\-* #,##0.0\ &quot;Ft&quot;_-;_-* &quot;-&quot;??\ &quot;Ft&quot;_-;_-@_-"/>
    <numFmt numFmtId="171" formatCode="_-* #,##0\ &quot;Ft&quot;_-;\-* #,##0\ &quot;Ft&quot;_-;_-* &quot;-&quot;??\ &quot;Ft&quot;_-;_-@_-"/>
    <numFmt numFmtId="172" formatCode="_-* #,##0.0\ _F_t_-;\-* #,##0.0\ _F_t_-;_-* &quot;-&quot;??\ _F_t_-;_-@_-"/>
    <numFmt numFmtId="173" formatCode="#,##0.0"/>
    <numFmt numFmtId="174" formatCode="0.000"/>
    <numFmt numFmtId="175" formatCode="0.00000"/>
    <numFmt numFmtId="176" formatCode="0.0000"/>
    <numFmt numFmtId="177" formatCode="[$€-2]\ #\ ##,000_);[Red]\([$€-2]\ #\ ##,000\)"/>
    <numFmt numFmtId="178" formatCode="[$¥€-2]\ #\ ##,000_);[Red]\([$€-2]\ #\ ##,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0"/>
      <name val="Arial CE"/>
      <family val="0"/>
    </font>
    <font>
      <sz val="8"/>
      <name val="Arial"/>
      <family val="2"/>
    </font>
    <font>
      <sz val="9"/>
      <name val="Arial CE"/>
      <family val="2"/>
    </font>
    <font>
      <b/>
      <sz val="12"/>
      <name val="Arial CE"/>
      <family val="2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 CE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5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6" borderId="7" applyNumberFormat="0" applyFont="0" applyAlignment="0" applyProtection="0"/>
    <xf numFmtId="0" fontId="12" fillId="8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11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60">
    <xf numFmtId="0" fontId="0" fillId="0" borderId="0" xfId="0" applyAlignment="1">
      <alignment/>
    </xf>
    <xf numFmtId="0" fontId="9" fillId="0" borderId="10" xfId="59" applyFont="1" applyFill="1" applyBorder="1" applyAlignment="1">
      <alignment horizontal="left"/>
      <protection/>
    </xf>
    <xf numFmtId="0" fontId="9" fillId="0" borderId="10" xfId="59" applyFont="1" applyFill="1" applyBorder="1">
      <alignment/>
      <protection/>
    </xf>
    <xf numFmtId="0" fontId="9" fillId="0" borderId="11" xfId="59" applyFont="1" applyFill="1" applyBorder="1" applyAlignment="1">
      <alignment horizontal="left"/>
      <protection/>
    </xf>
    <xf numFmtId="0" fontId="9" fillId="0" borderId="11" xfId="59" applyFont="1" applyFill="1" applyBorder="1">
      <alignment/>
      <protection/>
    </xf>
    <xf numFmtId="0" fontId="20" fillId="0" borderId="12" xfId="59" applyFont="1" applyFill="1" applyBorder="1" applyAlignment="1">
      <alignment horizontal="left"/>
      <protection/>
    </xf>
    <xf numFmtId="0" fontId="20" fillId="0" borderId="0" xfId="59" applyFont="1" applyFill="1" applyBorder="1">
      <alignment/>
      <protection/>
    </xf>
    <xf numFmtId="0" fontId="9" fillId="0" borderId="13" xfId="59" applyFont="1" applyFill="1" applyBorder="1" applyAlignment="1">
      <alignment horizontal="left"/>
      <protection/>
    </xf>
    <xf numFmtId="0" fontId="9" fillId="0" borderId="13" xfId="59" applyFont="1" applyFill="1" applyBorder="1">
      <alignment/>
      <protection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24" fillId="0" borderId="14" xfId="64" applyFont="1" applyFill="1" applyBorder="1">
      <alignment/>
      <protection/>
    </xf>
    <xf numFmtId="3" fontId="9" fillId="0" borderId="0" xfId="0" applyNumberFormat="1" applyFont="1" applyFill="1" applyBorder="1" applyAlignment="1">
      <alignment/>
    </xf>
    <xf numFmtId="0" fontId="28" fillId="0" borderId="0" xfId="0" applyFont="1" applyAlignment="1">
      <alignment/>
    </xf>
    <xf numFmtId="3" fontId="0" fillId="0" borderId="0" xfId="0" applyNumberFormat="1" applyAlignment="1">
      <alignment/>
    </xf>
    <xf numFmtId="3" fontId="23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/>
    </xf>
    <xf numFmtId="0" fontId="30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0" fontId="31" fillId="0" borderId="0" xfId="0" applyFont="1" applyAlignment="1">
      <alignment/>
    </xf>
    <xf numFmtId="3" fontId="0" fillId="0" borderId="0" xfId="0" applyNumberFormat="1" applyFill="1" applyAlignment="1">
      <alignment/>
    </xf>
    <xf numFmtId="3" fontId="20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2" fontId="30" fillId="0" borderId="0" xfId="0" applyNumberFormat="1" applyFont="1" applyBorder="1" applyAlignment="1">
      <alignment/>
    </xf>
    <xf numFmtId="2" fontId="28" fillId="0" borderId="0" xfId="0" applyNumberFormat="1" applyFont="1" applyBorder="1" applyAlignment="1">
      <alignment/>
    </xf>
    <xf numFmtId="0" fontId="24" fillId="0" borderId="14" xfId="64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59" applyFont="1" applyFill="1" applyBorder="1">
      <alignment/>
      <protection/>
    </xf>
    <xf numFmtId="3" fontId="20" fillId="0" borderId="0" xfId="59" applyNumberFormat="1" applyFont="1" applyFill="1" applyBorder="1">
      <alignment/>
      <protection/>
    </xf>
    <xf numFmtId="3" fontId="9" fillId="0" borderId="0" xfId="59" applyNumberFormat="1" applyFont="1" applyFill="1" applyBorder="1">
      <alignment/>
      <protection/>
    </xf>
    <xf numFmtId="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5" xfId="0" applyFill="1" applyBorder="1" applyAlignment="1">
      <alignment/>
    </xf>
    <xf numFmtId="3" fontId="20" fillId="0" borderId="0" xfId="64" applyNumberFormat="1" applyFont="1" applyFill="1" applyBorder="1">
      <alignment/>
      <protection/>
    </xf>
    <xf numFmtId="0" fontId="28" fillId="0" borderId="0" xfId="0" applyFont="1" applyAlignment="1">
      <alignment/>
    </xf>
    <xf numFmtId="3" fontId="31" fillId="0" borderId="0" xfId="0" applyNumberFormat="1" applyFont="1" applyAlignment="1">
      <alignment/>
    </xf>
    <xf numFmtId="3" fontId="9" fillId="0" borderId="0" xfId="56" applyNumberFormat="1" applyFill="1" applyBorder="1">
      <alignment/>
      <protection/>
    </xf>
    <xf numFmtId="3" fontId="0" fillId="0" borderId="0" xfId="0" applyNumberFormat="1" applyAlignment="1">
      <alignment horizontal="left"/>
    </xf>
    <xf numFmtId="3" fontId="22" fillId="0" borderId="0" xfId="62" applyNumberFormat="1" applyFont="1" applyFill="1" applyBorder="1" applyAlignment="1">
      <alignment horizontal="right"/>
      <protection/>
    </xf>
    <xf numFmtId="3" fontId="20" fillId="0" borderId="0" xfId="0" applyNumberFormat="1" applyFont="1" applyFill="1" applyBorder="1" applyAlignment="1">
      <alignment/>
    </xf>
    <xf numFmtId="3" fontId="20" fillId="0" borderId="0" xfId="64" applyNumberFormat="1" applyFont="1" applyFill="1" applyBorder="1" applyAlignment="1">
      <alignment horizontal="center"/>
      <protection/>
    </xf>
    <xf numFmtId="0" fontId="31" fillId="0" borderId="0" xfId="0" applyFont="1" applyFill="1" applyBorder="1" applyAlignment="1">
      <alignment/>
    </xf>
    <xf numFmtId="3" fontId="22" fillId="0" borderId="0" xfId="62" applyNumberFormat="1" applyFont="1" applyFill="1" applyBorder="1" applyAlignment="1">
      <alignment/>
      <protection/>
    </xf>
    <xf numFmtId="0" fontId="9" fillId="16" borderId="10" xfId="59" applyFont="1" applyFill="1" applyBorder="1" applyAlignment="1">
      <alignment horizontal="left"/>
      <protection/>
    </xf>
    <xf numFmtId="0" fontId="9" fillId="16" borderId="10" xfId="59" applyFont="1" applyFill="1" applyBorder="1">
      <alignment/>
      <protection/>
    </xf>
    <xf numFmtId="0" fontId="9" fillId="16" borderId="11" xfId="59" applyFont="1" applyFill="1" applyBorder="1" applyAlignment="1">
      <alignment horizontal="left"/>
      <protection/>
    </xf>
    <xf numFmtId="0" fontId="9" fillId="16" borderId="11" xfId="59" applyFont="1" applyFill="1" applyBorder="1">
      <alignment/>
      <protection/>
    </xf>
    <xf numFmtId="1" fontId="0" fillId="0" borderId="0" xfId="0" applyNumberFormat="1" applyAlignment="1">
      <alignment horizontal="right"/>
    </xf>
    <xf numFmtId="0" fontId="28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33" fillId="0" borderId="16" xfId="58" applyFont="1" applyFill="1" applyBorder="1" applyAlignment="1">
      <alignment horizontal="center"/>
      <protection/>
    </xf>
    <xf numFmtId="0" fontId="33" fillId="0" borderId="17" xfId="58" applyFont="1" applyFill="1" applyBorder="1" applyAlignment="1">
      <alignment horizontal="center"/>
      <protection/>
    </xf>
    <xf numFmtId="3" fontId="34" fillId="0" borderId="18" xfId="63" applyNumberFormat="1" applyFont="1" applyFill="1" applyBorder="1" applyAlignment="1">
      <alignment horizontal="center"/>
      <protection/>
    </xf>
    <xf numFmtId="49" fontId="35" fillId="0" borderId="19" xfId="0" applyNumberFormat="1" applyFont="1" applyBorder="1" applyAlignment="1">
      <alignment/>
    </xf>
    <xf numFmtId="49" fontId="35" fillId="0" borderId="10" xfId="0" applyNumberFormat="1" applyFont="1" applyBorder="1" applyAlignment="1">
      <alignment/>
    </xf>
    <xf numFmtId="3" fontId="35" fillId="0" borderId="20" xfId="0" applyNumberFormat="1" applyFont="1" applyBorder="1" applyAlignment="1">
      <alignment/>
    </xf>
    <xf numFmtId="49" fontId="35" fillId="0" borderId="21" xfId="0" applyNumberFormat="1" applyFont="1" applyBorder="1" applyAlignment="1">
      <alignment/>
    </xf>
    <xf numFmtId="49" fontId="35" fillId="0" borderId="11" xfId="0" applyNumberFormat="1" applyFont="1" applyBorder="1" applyAlignment="1">
      <alignment/>
    </xf>
    <xf numFmtId="3" fontId="35" fillId="0" borderId="11" xfId="0" applyNumberFormat="1" applyFont="1" applyBorder="1" applyAlignment="1">
      <alignment/>
    </xf>
    <xf numFmtId="3" fontId="35" fillId="0" borderId="22" xfId="0" applyNumberFormat="1" applyFont="1" applyBorder="1" applyAlignment="1">
      <alignment/>
    </xf>
    <xf numFmtId="3" fontId="34" fillId="0" borderId="14" xfId="0" applyNumberFormat="1" applyFont="1" applyBorder="1" applyAlignment="1">
      <alignment/>
    </xf>
    <xf numFmtId="3" fontId="34" fillId="0" borderId="23" xfId="0" applyNumberFormat="1" applyFont="1" applyBorder="1" applyAlignment="1">
      <alignment/>
    </xf>
    <xf numFmtId="49" fontId="35" fillId="0" borderId="24" xfId="0" applyNumberFormat="1" applyFont="1" applyBorder="1" applyAlignment="1">
      <alignment/>
    </xf>
    <xf numFmtId="49" fontId="35" fillId="0" borderId="25" xfId="0" applyNumberFormat="1" applyFont="1" applyBorder="1" applyAlignment="1">
      <alignment/>
    </xf>
    <xf numFmtId="3" fontId="35" fillId="0" borderId="25" xfId="0" applyNumberFormat="1" applyFont="1" applyBorder="1" applyAlignment="1">
      <alignment/>
    </xf>
    <xf numFmtId="3" fontId="35" fillId="0" borderId="26" xfId="0" applyNumberFormat="1" applyFont="1" applyBorder="1" applyAlignment="1">
      <alignment/>
    </xf>
    <xf numFmtId="3" fontId="35" fillId="0" borderId="25" xfId="0" applyNumberFormat="1" applyFont="1" applyFill="1" applyBorder="1" applyAlignment="1">
      <alignment/>
    </xf>
    <xf numFmtId="3" fontId="35" fillId="0" borderId="26" xfId="0" applyNumberFormat="1" applyFont="1" applyFill="1" applyBorder="1" applyAlignment="1">
      <alignment/>
    </xf>
    <xf numFmtId="3" fontId="35" fillId="0" borderId="10" xfId="0" applyNumberFormat="1" applyFont="1" applyFill="1" applyBorder="1" applyAlignment="1">
      <alignment/>
    </xf>
    <xf numFmtId="3" fontId="35" fillId="0" borderId="20" xfId="0" applyNumberFormat="1" applyFont="1" applyFill="1" applyBorder="1" applyAlignment="1">
      <alignment/>
    </xf>
    <xf numFmtId="3" fontId="35" fillId="0" borderId="11" xfId="0" applyNumberFormat="1" applyFont="1" applyFill="1" applyBorder="1" applyAlignment="1">
      <alignment/>
    </xf>
    <xf numFmtId="3" fontId="35" fillId="0" borderId="22" xfId="0" applyNumberFormat="1" applyFont="1" applyFill="1" applyBorder="1" applyAlignment="1">
      <alignment/>
    </xf>
    <xf numFmtId="3" fontId="34" fillId="0" borderId="13" xfId="0" applyNumberFormat="1" applyFont="1" applyBorder="1" applyAlignment="1">
      <alignment/>
    </xf>
    <xf numFmtId="0" fontId="35" fillId="0" borderId="0" xfId="0" applyFont="1" applyFill="1" applyAlignment="1">
      <alignment/>
    </xf>
    <xf numFmtId="3" fontId="35" fillId="0" borderId="0" xfId="0" applyNumberFormat="1" applyFont="1" applyAlignment="1">
      <alignment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35" fillId="0" borderId="21" xfId="0" applyFont="1" applyFill="1" applyBorder="1" applyAlignment="1">
      <alignment/>
    </xf>
    <xf numFmtId="0" fontId="35" fillId="0" borderId="11" xfId="0" applyFont="1" applyFill="1" applyBorder="1" applyAlignment="1">
      <alignment/>
    </xf>
    <xf numFmtId="0" fontId="34" fillId="0" borderId="14" xfId="0" applyFont="1" applyFill="1" applyBorder="1" applyAlignment="1">
      <alignment horizontal="center"/>
    </xf>
    <xf numFmtId="0" fontId="35" fillId="0" borderId="24" xfId="0" applyFont="1" applyFill="1" applyBorder="1" applyAlignment="1">
      <alignment/>
    </xf>
    <xf numFmtId="0" fontId="35" fillId="0" borderId="25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3" fontId="34" fillId="0" borderId="14" xfId="0" applyNumberFormat="1" applyFont="1" applyBorder="1" applyAlignment="1">
      <alignment horizontal="center"/>
    </xf>
    <xf numFmtId="3" fontId="34" fillId="0" borderId="23" xfId="0" applyNumberFormat="1" applyFont="1" applyBorder="1" applyAlignment="1">
      <alignment horizontal="center"/>
    </xf>
    <xf numFmtId="3" fontId="35" fillId="0" borderId="14" xfId="0" applyNumberFormat="1" applyFont="1" applyBorder="1" applyAlignment="1">
      <alignment/>
    </xf>
    <xf numFmtId="3" fontId="35" fillId="0" borderId="23" xfId="0" applyNumberFormat="1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14" xfId="0" applyFont="1" applyBorder="1" applyAlignment="1">
      <alignment horizontal="center"/>
    </xf>
    <xf numFmtId="0" fontId="35" fillId="0" borderId="10" xfId="0" applyFont="1" applyFill="1" applyBorder="1" applyAlignment="1">
      <alignment/>
    </xf>
    <xf numFmtId="0" fontId="35" fillId="0" borderId="28" xfId="0" applyFont="1" applyFill="1" applyBorder="1" applyAlignment="1">
      <alignment/>
    </xf>
    <xf numFmtId="0" fontId="35" fillId="0" borderId="29" xfId="0" applyFont="1" applyFill="1" applyBorder="1" applyAlignment="1">
      <alignment/>
    </xf>
    <xf numFmtId="3" fontId="35" fillId="0" borderId="30" xfId="0" applyNumberFormat="1" applyFont="1" applyBorder="1" applyAlignment="1">
      <alignment/>
    </xf>
    <xf numFmtId="0" fontId="35" fillId="0" borderId="19" xfId="0" applyFont="1" applyFill="1" applyBorder="1" applyAlignment="1">
      <alignment/>
    </xf>
    <xf numFmtId="3" fontId="34" fillId="0" borderId="31" xfId="0" applyNumberFormat="1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25" xfId="0" applyFont="1" applyBorder="1" applyAlignment="1">
      <alignment/>
    </xf>
    <xf numFmtId="49" fontId="35" fillId="0" borderId="32" xfId="0" applyNumberFormat="1" applyFont="1" applyBorder="1" applyAlignment="1">
      <alignment/>
    </xf>
    <xf numFmtId="49" fontId="35" fillId="0" borderId="33" xfId="0" applyNumberFormat="1" applyFont="1" applyBorder="1" applyAlignment="1">
      <alignment/>
    </xf>
    <xf numFmtId="3" fontId="35" fillId="0" borderId="34" xfId="0" applyNumberFormat="1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20" xfId="0" applyFont="1" applyBorder="1" applyAlignment="1">
      <alignment/>
    </xf>
    <xf numFmtId="0" fontId="35" fillId="0" borderId="21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24" xfId="0" applyFont="1" applyBorder="1" applyAlignment="1">
      <alignment/>
    </xf>
    <xf numFmtId="0" fontId="35" fillId="0" borderId="26" xfId="0" applyFont="1" applyBorder="1" applyAlignment="1">
      <alignment/>
    </xf>
    <xf numFmtId="0" fontId="35" fillId="0" borderId="35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36" xfId="0" applyFont="1" applyBorder="1" applyAlignment="1">
      <alignment/>
    </xf>
    <xf numFmtId="0" fontId="34" fillId="0" borderId="23" xfId="0" applyFont="1" applyBorder="1" applyAlignment="1">
      <alignment/>
    </xf>
    <xf numFmtId="0" fontId="34" fillId="0" borderId="31" xfId="0" applyFont="1" applyBorder="1" applyAlignment="1">
      <alignment/>
    </xf>
    <xf numFmtId="0" fontId="35" fillId="0" borderId="28" xfId="0" applyFont="1" applyBorder="1" applyAlignment="1">
      <alignment/>
    </xf>
    <xf numFmtId="0" fontId="35" fillId="0" borderId="29" xfId="0" applyFont="1" applyBorder="1" applyAlignment="1">
      <alignment/>
    </xf>
    <xf numFmtId="0" fontId="35" fillId="0" borderId="30" xfId="0" applyFont="1" applyBorder="1" applyAlignment="1">
      <alignment/>
    </xf>
    <xf numFmtId="0" fontId="35" fillId="0" borderId="37" xfId="0" applyFont="1" applyBorder="1" applyAlignment="1">
      <alignment/>
    </xf>
    <xf numFmtId="0" fontId="35" fillId="0" borderId="38" xfId="0" applyFont="1" applyBorder="1" applyAlignment="1">
      <alignment/>
    </xf>
    <xf numFmtId="49" fontId="35" fillId="0" borderId="3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9" fontId="35" fillId="0" borderId="28" xfId="0" applyNumberFormat="1" applyFont="1" applyBorder="1" applyAlignment="1">
      <alignment/>
    </xf>
    <xf numFmtId="49" fontId="35" fillId="0" borderId="37" xfId="0" applyNumberFormat="1" applyFont="1" applyBorder="1" applyAlignment="1">
      <alignment/>
    </xf>
    <xf numFmtId="0" fontId="33" fillId="0" borderId="39" xfId="58" applyFont="1" applyFill="1" applyBorder="1" applyAlignment="1">
      <alignment horizontal="center"/>
      <protection/>
    </xf>
    <xf numFmtId="0" fontId="35" fillId="16" borderId="0" xfId="0" applyFont="1" applyFill="1" applyAlignment="1">
      <alignment/>
    </xf>
    <xf numFmtId="0" fontId="38" fillId="16" borderId="14" xfId="64" applyFont="1" applyFill="1" applyBorder="1" applyAlignment="1">
      <alignment horizontal="center" wrapText="1"/>
      <protection/>
    </xf>
    <xf numFmtId="3" fontId="35" fillId="16" borderId="36" xfId="0" applyNumberFormat="1" applyFont="1" applyFill="1" applyBorder="1" applyAlignment="1">
      <alignment/>
    </xf>
    <xf numFmtId="3" fontId="34" fillId="16" borderId="23" xfId="0" applyNumberFormat="1" applyFont="1" applyFill="1" applyBorder="1" applyAlignment="1">
      <alignment/>
    </xf>
    <xf numFmtId="3" fontId="34" fillId="16" borderId="40" xfId="0" applyNumberFormat="1" applyFont="1" applyFill="1" applyBorder="1" applyAlignment="1">
      <alignment/>
    </xf>
    <xf numFmtId="3" fontId="34" fillId="16" borderId="0" xfId="0" applyNumberFormat="1" applyFont="1" applyFill="1" applyBorder="1" applyAlignment="1">
      <alignment/>
    </xf>
    <xf numFmtId="0" fontId="34" fillId="0" borderId="41" xfId="63" applyFont="1" applyFill="1" applyBorder="1" applyAlignment="1">
      <alignment horizontal="center"/>
      <protection/>
    </xf>
    <xf numFmtId="0" fontId="34" fillId="0" borderId="42" xfId="63" applyFont="1" applyFill="1" applyBorder="1" applyAlignment="1">
      <alignment horizontal="center"/>
      <protection/>
    </xf>
    <xf numFmtId="3" fontId="40" fillId="0" borderId="43" xfId="63" applyNumberFormat="1" applyFont="1" applyFill="1" applyBorder="1">
      <alignment/>
      <protection/>
    </xf>
    <xf numFmtId="3" fontId="40" fillId="0" borderId="22" xfId="63" applyNumberFormat="1" applyFont="1" applyFill="1" applyBorder="1">
      <alignment/>
      <protection/>
    </xf>
    <xf numFmtId="3" fontId="35" fillId="0" borderId="30" xfId="63" applyNumberFormat="1" applyFont="1" applyFill="1" applyBorder="1">
      <alignment/>
      <protection/>
    </xf>
    <xf numFmtId="3" fontId="40" fillId="0" borderId="44" xfId="63" applyNumberFormat="1" applyFont="1" applyFill="1" applyBorder="1">
      <alignment/>
      <protection/>
    </xf>
    <xf numFmtId="3" fontId="35" fillId="0" borderId="20" xfId="63" applyNumberFormat="1" applyFont="1" applyFill="1" applyBorder="1">
      <alignment/>
      <protection/>
    </xf>
    <xf numFmtId="0" fontId="35" fillId="0" borderId="45" xfId="63" applyFont="1" applyFill="1" applyBorder="1" applyAlignment="1">
      <alignment horizontal="center"/>
      <protection/>
    </xf>
    <xf numFmtId="0" fontId="38" fillId="0" borderId="46" xfId="63" applyFont="1" applyFill="1" applyBorder="1" applyAlignment="1">
      <alignment horizontal="center"/>
      <protection/>
    </xf>
    <xf numFmtId="3" fontId="40" fillId="0" borderId="20" xfId="63" applyNumberFormat="1" applyFont="1" applyFill="1" applyBorder="1">
      <alignment/>
      <protection/>
    </xf>
    <xf numFmtId="0" fontId="35" fillId="0" borderId="47" xfId="0" applyFont="1" applyBorder="1" applyAlignment="1">
      <alignment/>
    </xf>
    <xf numFmtId="0" fontId="35" fillId="0" borderId="0" xfId="63" applyFont="1" applyFill="1" applyBorder="1" applyAlignment="1">
      <alignment horizontal="center"/>
      <protection/>
    </xf>
    <xf numFmtId="0" fontId="35" fillId="0" borderId="0" xfId="63" applyFont="1" applyFill="1" applyBorder="1">
      <alignment/>
      <protection/>
    </xf>
    <xf numFmtId="3" fontId="35" fillId="0" borderId="0" xfId="63" applyNumberFormat="1" applyFont="1" applyFill="1" applyBorder="1">
      <alignment/>
      <protection/>
    </xf>
    <xf numFmtId="3" fontId="35" fillId="0" borderId="47" xfId="63" applyNumberFormat="1" applyFont="1" applyFill="1" applyBorder="1">
      <alignment/>
      <protection/>
    </xf>
    <xf numFmtId="0" fontId="35" fillId="0" borderId="43" xfId="0" applyFont="1" applyFill="1" applyBorder="1" applyAlignment="1">
      <alignment/>
    </xf>
    <xf numFmtId="0" fontId="35" fillId="0" borderId="18" xfId="0" applyFont="1" applyFill="1" applyBorder="1" applyAlignment="1">
      <alignment/>
    </xf>
    <xf numFmtId="3" fontId="40" fillId="0" borderId="26" xfId="63" applyNumberFormat="1" applyFont="1" applyFill="1" applyBorder="1" applyAlignment="1">
      <alignment horizontal="right"/>
      <protection/>
    </xf>
    <xf numFmtId="3" fontId="40" fillId="0" borderId="48" xfId="63" applyNumberFormat="1" applyFont="1" applyFill="1" applyBorder="1">
      <alignment/>
      <protection/>
    </xf>
    <xf numFmtId="3" fontId="40" fillId="0" borderId="49" xfId="63" applyNumberFormat="1" applyFont="1" applyFill="1" applyBorder="1">
      <alignment/>
      <protection/>
    </xf>
    <xf numFmtId="0" fontId="40" fillId="0" borderId="32" xfId="63" applyFont="1" applyFill="1" applyBorder="1" applyAlignment="1">
      <alignment horizontal="left"/>
      <protection/>
    </xf>
    <xf numFmtId="0" fontId="40" fillId="0" borderId="50" xfId="63" applyFont="1" applyFill="1" applyBorder="1">
      <alignment/>
      <protection/>
    </xf>
    <xf numFmtId="3" fontId="40" fillId="0" borderId="51" xfId="63" applyNumberFormat="1" applyFont="1" applyFill="1" applyBorder="1">
      <alignment/>
      <protection/>
    </xf>
    <xf numFmtId="3" fontId="40" fillId="0" borderId="52" xfId="63" applyNumberFormat="1" applyFont="1" applyFill="1" applyBorder="1">
      <alignment/>
      <protection/>
    </xf>
    <xf numFmtId="0" fontId="35" fillId="0" borderId="32" xfId="0" applyFont="1" applyBorder="1" applyAlignment="1">
      <alignment/>
    </xf>
    <xf numFmtId="0" fontId="35" fillId="0" borderId="33" xfId="0" applyFont="1" applyFill="1" applyBorder="1" applyAlignment="1">
      <alignment/>
    </xf>
    <xf numFmtId="0" fontId="35" fillId="0" borderId="33" xfId="0" applyFont="1" applyBorder="1" applyAlignment="1">
      <alignment/>
    </xf>
    <xf numFmtId="3" fontId="34" fillId="0" borderId="23" xfId="0" applyNumberFormat="1" applyFont="1" applyFill="1" applyBorder="1" applyAlignment="1">
      <alignment/>
    </xf>
    <xf numFmtId="0" fontId="35" fillId="16" borderId="11" xfId="0" applyFont="1" applyFill="1" applyBorder="1" applyAlignment="1">
      <alignment/>
    </xf>
    <xf numFmtId="3" fontId="35" fillId="16" borderId="22" xfId="0" applyNumberFormat="1" applyFont="1" applyFill="1" applyBorder="1" applyAlignment="1">
      <alignment/>
    </xf>
    <xf numFmtId="0" fontId="35" fillId="0" borderId="10" xfId="64" applyFont="1" applyFill="1" applyBorder="1">
      <alignment/>
      <protection/>
    </xf>
    <xf numFmtId="3" fontId="35" fillId="0" borderId="20" xfId="64" applyNumberFormat="1" applyFont="1" applyFill="1" applyBorder="1">
      <alignment/>
      <protection/>
    </xf>
    <xf numFmtId="0" fontId="35" fillId="0" borderId="11" xfId="64" applyFont="1" applyFill="1" applyBorder="1">
      <alignment/>
      <protection/>
    </xf>
    <xf numFmtId="3" fontId="35" fillId="0" borderId="22" xfId="64" applyNumberFormat="1" applyFont="1" applyFill="1" applyBorder="1">
      <alignment/>
      <protection/>
    </xf>
    <xf numFmtId="3" fontId="34" fillId="0" borderId="23" xfId="64" applyNumberFormat="1" applyFont="1" applyFill="1" applyBorder="1">
      <alignment/>
      <protection/>
    </xf>
    <xf numFmtId="0" fontId="35" fillId="0" borderId="15" xfId="64" applyFont="1" applyFill="1" applyBorder="1">
      <alignment/>
      <protection/>
    </xf>
    <xf numFmtId="49" fontId="35" fillId="0" borderId="53" xfId="0" applyNumberFormat="1" applyFont="1" applyBorder="1" applyAlignment="1">
      <alignment/>
    </xf>
    <xf numFmtId="3" fontId="35" fillId="0" borderId="11" xfId="64" applyNumberFormat="1" applyFont="1" applyFill="1" applyBorder="1">
      <alignment/>
      <protection/>
    </xf>
    <xf numFmtId="3" fontId="34" fillId="0" borderId="23" xfId="64" applyNumberFormat="1" applyFont="1" applyFill="1" applyBorder="1" applyAlignment="1">
      <alignment horizontal="center"/>
      <protection/>
    </xf>
    <xf numFmtId="0" fontId="35" fillId="0" borderId="10" xfId="0" applyFont="1" applyFill="1" applyBorder="1" applyAlignment="1">
      <alignment horizontal="left"/>
    </xf>
    <xf numFmtId="0" fontId="35" fillId="0" borderId="11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3" fontId="35" fillId="0" borderId="20" xfId="0" applyNumberFormat="1" applyFont="1" applyFill="1" applyBorder="1" applyAlignment="1">
      <alignment horizontal="right"/>
    </xf>
    <xf numFmtId="3" fontId="34" fillId="0" borderId="23" xfId="0" applyNumberFormat="1" applyFont="1" applyFill="1" applyBorder="1" applyAlignment="1">
      <alignment horizontal="center"/>
    </xf>
    <xf numFmtId="3" fontId="34" fillId="0" borderId="40" xfId="0" applyNumberFormat="1" applyFont="1" applyFill="1" applyBorder="1" applyAlignment="1">
      <alignment horizontal="center"/>
    </xf>
    <xf numFmtId="0" fontId="38" fillId="0" borderId="42" xfId="0" applyFont="1" applyFill="1" applyBorder="1" applyAlignment="1">
      <alignment/>
    </xf>
    <xf numFmtId="0" fontId="38" fillId="0" borderId="42" xfId="0" applyFont="1" applyFill="1" applyBorder="1" applyAlignment="1">
      <alignment horizontal="center"/>
    </xf>
    <xf numFmtId="0" fontId="38" fillId="0" borderId="54" xfId="64" applyFont="1" applyFill="1" applyBorder="1" applyAlignment="1">
      <alignment horizontal="center"/>
      <protection/>
    </xf>
    <xf numFmtId="0" fontId="38" fillId="0" borderId="42" xfId="64" applyFont="1" applyFill="1" applyBorder="1">
      <alignment/>
      <protection/>
    </xf>
    <xf numFmtId="3" fontId="35" fillId="0" borderId="0" xfId="0" applyNumberFormat="1" applyFont="1" applyFill="1" applyAlignment="1">
      <alignment/>
    </xf>
    <xf numFmtId="0" fontId="37" fillId="0" borderId="0" xfId="57" applyFont="1" applyFill="1" applyBorder="1" applyAlignment="1">
      <alignment horizontal="center"/>
      <protection/>
    </xf>
    <xf numFmtId="3" fontId="35" fillId="0" borderId="55" xfId="0" applyNumberFormat="1" applyFont="1" applyFill="1" applyBorder="1" applyAlignment="1">
      <alignment/>
    </xf>
    <xf numFmtId="3" fontId="35" fillId="0" borderId="34" xfId="0" applyNumberFormat="1" applyFont="1" applyFill="1" applyBorder="1" applyAlignment="1">
      <alignment/>
    </xf>
    <xf numFmtId="0" fontId="42" fillId="0" borderId="42" xfId="0" applyFont="1" applyFill="1" applyBorder="1" applyAlignment="1">
      <alignment horizontal="center"/>
    </xf>
    <xf numFmtId="3" fontId="35" fillId="0" borderId="30" xfId="0" applyNumberFormat="1" applyFont="1" applyFill="1" applyBorder="1" applyAlignment="1">
      <alignment/>
    </xf>
    <xf numFmtId="1" fontId="35" fillId="0" borderId="0" xfId="0" applyNumberFormat="1" applyFont="1" applyBorder="1" applyAlignment="1">
      <alignment/>
    </xf>
    <xf numFmtId="0" fontId="35" fillId="0" borderId="20" xfId="0" applyFont="1" applyFill="1" applyBorder="1" applyAlignment="1">
      <alignment/>
    </xf>
    <xf numFmtId="1" fontId="34" fillId="0" borderId="23" xfId="0" applyNumberFormat="1" applyFont="1" applyBorder="1" applyAlignment="1">
      <alignment/>
    </xf>
    <xf numFmtId="1" fontId="38" fillId="0" borderId="0" xfId="0" applyNumberFormat="1" applyFont="1" applyBorder="1" applyAlignment="1">
      <alignment/>
    </xf>
    <xf numFmtId="0" fontId="38" fillId="0" borderId="0" xfId="0" applyFont="1" applyFill="1" applyBorder="1" applyAlignment="1">
      <alignment horizontal="right"/>
    </xf>
    <xf numFmtId="1" fontId="38" fillId="0" borderId="0" xfId="0" applyNumberFormat="1" applyFont="1" applyBorder="1" applyAlignment="1">
      <alignment/>
    </xf>
    <xf numFmtId="1" fontId="34" fillId="0" borderId="0" xfId="0" applyNumberFormat="1" applyFont="1" applyBorder="1" applyAlignment="1">
      <alignment/>
    </xf>
    <xf numFmtId="1" fontId="38" fillId="0" borderId="0" xfId="0" applyNumberFormat="1" applyFont="1" applyAlignment="1">
      <alignment/>
    </xf>
    <xf numFmtId="0" fontId="34" fillId="0" borderId="23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5" fillId="0" borderId="10" xfId="63" applyFont="1" applyFill="1" applyBorder="1">
      <alignment/>
      <protection/>
    </xf>
    <xf numFmtId="0" fontId="38" fillId="0" borderId="42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5" fillId="0" borderId="28" xfId="63" applyFont="1" applyFill="1" applyBorder="1" applyAlignment="1">
      <alignment horizontal="left"/>
      <protection/>
    </xf>
    <xf numFmtId="0" fontId="35" fillId="0" borderId="19" xfId="63" applyFont="1" applyFill="1" applyBorder="1" applyAlignment="1">
      <alignment horizontal="left"/>
      <protection/>
    </xf>
    <xf numFmtId="0" fontId="35" fillId="0" borderId="19" xfId="0" applyFont="1" applyBorder="1" applyAlignment="1">
      <alignment horizontal="left"/>
    </xf>
    <xf numFmtId="0" fontId="35" fillId="0" borderId="35" xfId="0" applyFont="1" applyBorder="1" applyAlignment="1">
      <alignment horizontal="left"/>
    </xf>
    <xf numFmtId="3" fontId="35" fillId="0" borderId="22" xfId="63" applyNumberFormat="1" applyFont="1" applyFill="1" applyBorder="1">
      <alignment/>
      <protection/>
    </xf>
    <xf numFmtId="0" fontId="38" fillId="0" borderId="42" xfId="0" applyFont="1" applyBorder="1" applyAlignment="1">
      <alignment/>
    </xf>
    <xf numFmtId="0" fontId="35" fillId="0" borderId="19" xfId="0" applyFont="1" applyFill="1" applyBorder="1" applyAlignment="1">
      <alignment horizontal="left"/>
    </xf>
    <xf numFmtId="0" fontId="35" fillId="0" borderId="21" xfId="0" applyFont="1" applyFill="1" applyBorder="1" applyAlignment="1">
      <alignment horizontal="left"/>
    </xf>
    <xf numFmtId="0" fontId="35" fillId="0" borderId="31" xfId="0" applyFont="1" applyBorder="1" applyAlignment="1">
      <alignment/>
    </xf>
    <xf numFmtId="1" fontId="34" fillId="0" borderId="40" xfId="0" applyNumberFormat="1" applyFont="1" applyFill="1" applyBorder="1" applyAlignment="1">
      <alignment/>
    </xf>
    <xf numFmtId="0" fontId="35" fillId="16" borderId="10" xfId="0" applyFont="1" applyFill="1" applyBorder="1" applyAlignment="1">
      <alignment/>
    </xf>
    <xf numFmtId="3" fontId="35" fillId="16" borderId="10" xfId="0" applyNumberFormat="1" applyFont="1" applyFill="1" applyBorder="1" applyAlignment="1">
      <alignment/>
    </xf>
    <xf numFmtId="0" fontId="38" fillId="16" borderId="42" xfId="0" applyFont="1" applyFill="1" applyBorder="1" applyAlignment="1">
      <alignment horizontal="center"/>
    </xf>
    <xf numFmtId="3" fontId="34" fillId="16" borderId="54" xfId="0" applyNumberFormat="1" applyFont="1" applyFill="1" applyBorder="1" applyAlignment="1">
      <alignment horizontal="center"/>
    </xf>
    <xf numFmtId="3" fontId="34" fillId="16" borderId="23" xfId="0" applyNumberFormat="1" applyFont="1" applyFill="1" applyBorder="1" applyAlignment="1">
      <alignment horizontal="center"/>
    </xf>
    <xf numFmtId="0" fontId="39" fillId="0" borderId="25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/>
    </xf>
    <xf numFmtId="3" fontId="35" fillId="16" borderId="29" xfId="0" applyNumberFormat="1" applyFont="1" applyFill="1" applyBorder="1" applyAlignment="1">
      <alignment/>
    </xf>
    <xf numFmtId="3" fontId="35" fillId="16" borderId="30" xfId="0" applyNumberFormat="1" applyFont="1" applyFill="1" applyBorder="1" applyAlignment="1">
      <alignment/>
    </xf>
    <xf numFmtId="3" fontId="35" fillId="16" borderId="20" xfId="0" applyNumberFormat="1" applyFont="1" applyFill="1" applyBorder="1" applyAlignment="1">
      <alignment/>
    </xf>
    <xf numFmtId="3" fontId="35" fillId="16" borderId="33" xfId="0" applyNumberFormat="1" applyFont="1" applyFill="1" applyBorder="1" applyAlignment="1">
      <alignment/>
    </xf>
    <xf numFmtId="3" fontId="35" fillId="16" borderId="34" xfId="0" applyNumberFormat="1" applyFont="1" applyFill="1" applyBorder="1" applyAlignment="1">
      <alignment/>
    </xf>
    <xf numFmtId="166" fontId="35" fillId="16" borderId="10" xfId="71" applyNumberFormat="1" applyFont="1" applyFill="1" applyBorder="1" applyAlignment="1">
      <alignment/>
    </xf>
    <xf numFmtId="3" fontId="35" fillId="16" borderId="20" xfId="71" applyNumberFormat="1" applyFont="1" applyFill="1" applyBorder="1" applyAlignment="1">
      <alignment/>
    </xf>
    <xf numFmtId="166" fontId="35" fillId="16" borderId="11" xfId="71" applyNumberFormat="1" applyFont="1" applyFill="1" applyBorder="1" applyAlignment="1">
      <alignment/>
    </xf>
    <xf numFmtId="3" fontId="35" fillId="16" borderId="22" xfId="71" applyNumberFormat="1" applyFont="1" applyFill="1" applyBorder="1" applyAlignment="1">
      <alignment/>
    </xf>
    <xf numFmtId="166" fontId="35" fillId="16" borderId="15" xfId="71" applyNumberFormat="1" applyFont="1" applyFill="1" applyBorder="1" applyAlignment="1">
      <alignment/>
    </xf>
    <xf numFmtId="3" fontId="35" fillId="16" borderId="36" xfId="71" applyNumberFormat="1" applyFont="1" applyFill="1" applyBorder="1" applyAlignment="1">
      <alignment/>
    </xf>
    <xf numFmtId="3" fontId="34" fillId="16" borderId="40" xfId="0" applyNumberFormat="1" applyFont="1" applyFill="1" applyBorder="1" applyAlignment="1">
      <alignment horizontal="center"/>
    </xf>
    <xf numFmtId="166" fontId="38" fillId="16" borderId="42" xfId="0" applyNumberFormat="1" applyFont="1" applyFill="1" applyBorder="1" applyAlignment="1">
      <alignment horizontal="center"/>
    </xf>
    <xf numFmtId="0" fontId="35" fillId="16" borderId="28" xfId="0" applyFont="1" applyFill="1" applyBorder="1" applyAlignment="1">
      <alignment/>
    </xf>
    <xf numFmtId="166" fontId="35" fillId="16" borderId="29" xfId="71" applyNumberFormat="1" applyFont="1" applyFill="1" applyBorder="1" applyAlignment="1">
      <alignment/>
    </xf>
    <xf numFmtId="3" fontId="35" fillId="16" borderId="30" xfId="71" applyNumberFormat="1" applyFont="1" applyFill="1" applyBorder="1" applyAlignment="1">
      <alignment/>
    </xf>
    <xf numFmtId="0" fontId="35" fillId="16" borderId="21" xfId="0" applyFont="1" applyFill="1" applyBorder="1" applyAlignment="1">
      <alignment/>
    </xf>
    <xf numFmtId="0" fontId="35" fillId="16" borderId="19" xfId="0" applyFont="1" applyFill="1" applyBorder="1" applyAlignment="1">
      <alignment/>
    </xf>
    <xf numFmtId="0" fontId="35" fillId="16" borderId="35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5" fillId="0" borderId="35" xfId="0" applyFont="1" applyFill="1" applyBorder="1" applyAlignment="1">
      <alignment/>
    </xf>
    <xf numFmtId="0" fontId="35" fillId="0" borderId="15" xfId="0" applyFont="1" applyFill="1" applyBorder="1" applyAlignment="1">
      <alignment/>
    </xf>
    <xf numFmtId="0" fontId="34" fillId="0" borderId="56" xfId="0" applyFont="1" applyBorder="1" applyAlignment="1">
      <alignment/>
    </xf>
    <xf numFmtId="0" fontId="34" fillId="0" borderId="13" xfId="0" applyFont="1" applyBorder="1" applyAlignment="1">
      <alignment horizontal="center"/>
    </xf>
    <xf numFmtId="3" fontId="35" fillId="0" borderId="13" xfId="0" applyNumberFormat="1" applyFont="1" applyBorder="1" applyAlignment="1">
      <alignment/>
    </xf>
    <xf numFmtId="3" fontId="35" fillId="0" borderId="55" xfId="0" applyNumberFormat="1" applyFont="1" applyBorder="1" applyAlignment="1">
      <alignment/>
    </xf>
    <xf numFmtId="3" fontId="43" fillId="0" borderId="40" xfId="0" applyNumberFormat="1" applyFont="1" applyFill="1" applyBorder="1" applyAlignment="1">
      <alignment/>
    </xf>
    <xf numFmtId="3" fontId="34" fillId="0" borderId="14" xfId="64" applyNumberFormat="1" applyFont="1" applyFill="1" applyBorder="1">
      <alignment/>
      <protection/>
    </xf>
    <xf numFmtId="3" fontId="34" fillId="0" borderId="42" xfId="63" applyNumberFormat="1" applyFont="1" applyFill="1" applyBorder="1">
      <alignment/>
      <protection/>
    </xf>
    <xf numFmtId="3" fontId="34" fillId="0" borderId="40" xfId="63" applyNumberFormat="1" applyFont="1" applyFill="1" applyBorder="1">
      <alignment/>
      <protection/>
    </xf>
    <xf numFmtId="3" fontId="34" fillId="0" borderId="40" xfId="0" applyNumberFormat="1" applyFont="1" applyFill="1" applyBorder="1" applyAlignment="1">
      <alignment/>
    </xf>
    <xf numFmtId="3" fontId="34" fillId="0" borderId="57" xfId="0" applyNumberFormat="1" applyFont="1" applyFill="1" applyBorder="1" applyAlignment="1">
      <alignment/>
    </xf>
    <xf numFmtId="3" fontId="34" fillId="0" borderId="23" xfId="71" applyNumberFormat="1" applyFont="1" applyFill="1" applyBorder="1" applyAlignment="1">
      <alignment horizontal="center"/>
    </xf>
    <xf numFmtId="166" fontId="35" fillId="0" borderId="10" xfId="0" applyNumberFormat="1" applyFont="1" applyFill="1" applyBorder="1" applyAlignment="1">
      <alignment/>
    </xf>
    <xf numFmtId="166" fontId="35" fillId="0" borderId="10" xfId="71" applyNumberFormat="1" applyFont="1" applyFill="1" applyBorder="1" applyAlignment="1">
      <alignment/>
    </xf>
    <xf numFmtId="3" fontId="35" fillId="0" borderId="22" xfId="71" applyNumberFormat="1" applyFont="1" applyFill="1" applyBorder="1" applyAlignment="1">
      <alignment/>
    </xf>
    <xf numFmtId="3" fontId="35" fillId="0" borderId="20" xfId="71" applyNumberFormat="1" applyFont="1" applyFill="1" applyBorder="1" applyAlignment="1">
      <alignment/>
    </xf>
    <xf numFmtId="1" fontId="35" fillId="0" borderId="0" xfId="0" applyNumberFormat="1" applyFont="1" applyAlignment="1">
      <alignment/>
    </xf>
    <xf numFmtId="0" fontId="35" fillId="0" borderId="0" xfId="0" applyFont="1" applyFill="1" applyAlignment="1">
      <alignment horizontal="right"/>
    </xf>
    <xf numFmtId="0" fontId="38" fillId="0" borderId="0" xfId="57" applyFont="1" applyFill="1" applyBorder="1" applyAlignment="1">
      <alignment horizontal="center"/>
      <protection/>
    </xf>
    <xf numFmtId="166" fontId="38" fillId="0" borderId="42" xfId="71" applyNumberFormat="1" applyFont="1" applyFill="1" applyBorder="1" applyAlignment="1">
      <alignment horizontal="center"/>
    </xf>
    <xf numFmtId="0" fontId="35" fillId="0" borderId="32" xfId="0" applyFont="1" applyFill="1" applyBorder="1" applyAlignment="1">
      <alignment/>
    </xf>
    <xf numFmtId="166" fontId="35" fillId="0" borderId="50" xfId="71" applyNumberFormat="1" applyFont="1" applyFill="1" applyBorder="1" applyAlignment="1">
      <alignment/>
    </xf>
    <xf numFmtId="0" fontId="38" fillId="0" borderId="40" xfId="64" applyFont="1" applyFill="1" applyBorder="1" applyAlignment="1">
      <alignment horizontal="center" wrapText="1"/>
      <protection/>
    </xf>
    <xf numFmtId="0" fontId="38" fillId="0" borderId="42" xfId="64" applyFont="1" applyFill="1" applyBorder="1" applyAlignment="1">
      <alignment horizontal="center"/>
      <protection/>
    </xf>
    <xf numFmtId="3" fontId="35" fillId="0" borderId="26" xfId="59" applyNumberFormat="1" applyFont="1" applyFill="1" applyBorder="1" applyAlignment="1">
      <alignment horizontal="right"/>
      <protection/>
    </xf>
    <xf numFmtId="3" fontId="34" fillId="0" borderId="42" xfId="64" applyNumberFormat="1" applyFont="1" applyFill="1" applyBorder="1">
      <alignment/>
      <protection/>
    </xf>
    <xf numFmtId="0" fontId="35" fillId="0" borderId="29" xfId="64" applyFont="1" applyFill="1" applyBorder="1">
      <alignment/>
      <protection/>
    </xf>
    <xf numFmtId="3" fontId="35" fillId="0" borderId="53" xfId="64" applyNumberFormat="1" applyFont="1" applyFill="1" applyBorder="1">
      <alignment/>
      <protection/>
    </xf>
    <xf numFmtId="0" fontId="35" fillId="0" borderId="25" xfId="64" applyFont="1" applyFill="1" applyBorder="1">
      <alignment/>
      <protection/>
    </xf>
    <xf numFmtId="3" fontId="35" fillId="0" borderId="58" xfId="64" applyNumberFormat="1" applyFont="1" applyFill="1" applyBorder="1">
      <alignment/>
      <protection/>
    </xf>
    <xf numFmtId="3" fontId="35" fillId="0" borderId="59" xfId="64" applyNumberFormat="1" applyFont="1" applyFill="1" applyBorder="1">
      <alignment/>
      <protection/>
    </xf>
    <xf numFmtId="0" fontId="35" fillId="0" borderId="60" xfId="0" applyFont="1" applyFill="1" applyBorder="1" applyAlignment="1">
      <alignment/>
    </xf>
    <xf numFmtId="0" fontId="35" fillId="0" borderId="59" xfId="0" applyFont="1" applyFill="1" applyBorder="1" applyAlignment="1">
      <alignment/>
    </xf>
    <xf numFmtId="3" fontId="35" fillId="0" borderId="38" xfId="64" applyNumberFormat="1" applyFont="1" applyFill="1" applyBorder="1">
      <alignment/>
      <protection/>
    </xf>
    <xf numFmtId="3" fontId="35" fillId="0" borderId="26" xfId="64" applyNumberFormat="1" applyFont="1" applyFill="1" applyBorder="1">
      <alignment/>
      <protection/>
    </xf>
    <xf numFmtId="3" fontId="35" fillId="0" borderId="61" xfId="64" applyNumberFormat="1" applyFont="1" applyFill="1" applyBorder="1">
      <alignment/>
      <protection/>
    </xf>
    <xf numFmtId="0" fontId="35" fillId="0" borderId="46" xfId="64" applyFont="1" applyFill="1" applyBorder="1">
      <alignment/>
      <protection/>
    </xf>
    <xf numFmtId="0" fontId="38" fillId="0" borderId="0" xfId="64" applyFont="1" applyFill="1" applyBorder="1" applyAlignment="1">
      <alignment horizontal="center"/>
      <protection/>
    </xf>
    <xf numFmtId="3" fontId="34" fillId="0" borderId="36" xfId="56" applyNumberFormat="1" applyFont="1" applyFill="1" applyBorder="1">
      <alignment/>
      <protection/>
    </xf>
    <xf numFmtId="3" fontId="35" fillId="0" borderId="20" xfId="56" applyNumberFormat="1" applyFont="1" applyFill="1" applyBorder="1">
      <alignment/>
      <protection/>
    </xf>
    <xf numFmtId="3" fontId="34" fillId="0" borderId="23" xfId="56" applyNumberFormat="1" applyFont="1" applyFill="1" applyBorder="1">
      <alignment/>
      <protection/>
    </xf>
    <xf numFmtId="3" fontId="34" fillId="0" borderId="31" xfId="64" applyNumberFormat="1" applyFont="1" applyFill="1" applyBorder="1">
      <alignment/>
      <protection/>
    </xf>
    <xf numFmtId="0" fontId="35" fillId="0" borderId="19" xfId="64" applyFont="1" applyFill="1" applyBorder="1">
      <alignment/>
      <protection/>
    </xf>
    <xf numFmtId="3" fontId="34" fillId="0" borderId="31" xfId="64" applyNumberFormat="1" applyFont="1" applyFill="1" applyBorder="1" applyAlignment="1">
      <alignment horizontal="center"/>
      <protection/>
    </xf>
    <xf numFmtId="0" fontId="38" fillId="0" borderId="40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left"/>
    </xf>
    <xf numFmtId="0" fontId="35" fillId="0" borderId="25" xfId="0" applyFont="1" applyFill="1" applyBorder="1" applyAlignment="1">
      <alignment horizontal="left"/>
    </xf>
    <xf numFmtId="3" fontId="34" fillId="0" borderId="36" xfId="0" applyNumberFormat="1" applyFont="1" applyBorder="1" applyAlignment="1">
      <alignment/>
    </xf>
    <xf numFmtId="0" fontId="42" fillId="0" borderId="16" xfId="58" applyFont="1" applyFill="1" applyBorder="1" applyAlignment="1">
      <alignment horizontal="center"/>
      <protection/>
    </xf>
    <xf numFmtId="0" fontId="42" fillId="0" borderId="17" xfId="58" applyFont="1" applyFill="1" applyBorder="1" applyAlignment="1">
      <alignment horizontal="center"/>
      <protection/>
    </xf>
    <xf numFmtId="49" fontId="35" fillId="0" borderId="24" xfId="0" applyNumberFormat="1" applyFont="1" applyFill="1" applyBorder="1" applyAlignment="1">
      <alignment/>
    </xf>
    <xf numFmtId="49" fontId="35" fillId="0" borderId="25" xfId="0" applyNumberFormat="1" applyFont="1" applyFill="1" applyBorder="1" applyAlignment="1">
      <alignment/>
    </xf>
    <xf numFmtId="3" fontId="34" fillId="0" borderId="14" xfId="0" applyNumberFormat="1" applyFont="1" applyFill="1" applyBorder="1" applyAlignment="1">
      <alignment/>
    </xf>
    <xf numFmtId="0" fontId="34" fillId="0" borderId="16" xfId="0" applyFont="1" applyFill="1" applyBorder="1" applyAlignment="1">
      <alignment/>
    </xf>
    <xf numFmtId="3" fontId="35" fillId="0" borderId="31" xfId="0" applyNumberFormat="1" applyFont="1" applyFill="1" applyBorder="1" applyAlignment="1">
      <alignment/>
    </xf>
    <xf numFmtId="3" fontId="35" fillId="0" borderId="23" xfId="0" applyNumberFormat="1" applyFont="1" applyFill="1" applyBorder="1" applyAlignment="1">
      <alignment/>
    </xf>
    <xf numFmtId="3" fontId="34" fillId="0" borderId="54" xfId="0" applyNumberFormat="1" applyFont="1" applyFill="1" applyBorder="1" applyAlignment="1">
      <alignment/>
    </xf>
    <xf numFmtId="3" fontId="34" fillId="0" borderId="62" xfId="64" applyNumberFormat="1" applyFont="1" applyFill="1" applyBorder="1">
      <alignment/>
      <protection/>
    </xf>
    <xf numFmtId="3" fontId="35" fillId="0" borderId="36" xfId="0" applyNumberFormat="1" applyFont="1" applyFill="1" applyBorder="1" applyAlignment="1">
      <alignment/>
    </xf>
    <xf numFmtId="49" fontId="35" fillId="0" borderId="19" xfId="0" applyNumberFormat="1" applyFont="1" applyFill="1" applyBorder="1" applyAlignment="1">
      <alignment/>
    </xf>
    <xf numFmtId="49" fontId="35" fillId="0" borderId="10" xfId="0" applyNumberFormat="1" applyFont="1" applyFill="1" applyBorder="1" applyAlignment="1">
      <alignment/>
    </xf>
    <xf numFmtId="49" fontId="35" fillId="0" borderId="21" xfId="0" applyNumberFormat="1" applyFont="1" applyFill="1" applyBorder="1" applyAlignment="1">
      <alignment/>
    </xf>
    <xf numFmtId="49" fontId="35" fillId="0" borderId="11" xfId="0" applyNumberFormat="1" applyFont="1" applyFill="1" applyBorder="1" applyAlignment="1">
      <alignment/>
    </xf>
    <xf numFmtId="3" fontId="34" fillId="0" borderId="31" xfId="0" applyNumberFormat="1" applyFont="1" applyFill="1" applyBorder="1" applyAlignment="1">
      <alignment/>
    </xf>
    <xf numFmtId="49" fontId="35" fillId="0" borderId="28" xfId="0" applyNumberFormat="1" applyFont="1" applyFill="1" applyBorder="1" applyAlignment="1">
      <alignment/>
    </xf>
    <xf numFmtId="3" fontId="35" fillId="0" borderId="48" xfId="64" applyNumberFormat="1" applyFont="1" applyFill="1" applyBorder="1">
      <alignment/>
      <protection/>
    </xf>
    <xf numFmtId="3" fontId="35" fillId="0" borderId="60" xfId="64" applyNumberFormat="1" applyFont="1" applyFill="1" applyBorder="1">
      <alignment/>
      <protection/>
    </xf>
    <xf numFmtId="0" fontId="35" fillId="0" borderId="30" xfId="0" applyFont="1" applyFill="1" applyBorder="1" applyAlignment="1">
      <alignment/>
    </xf>
    <xf numFmtId="3" fontId="34" fillId="0" borderId="13" xfId="0" applyNumberFormat="1" applyFont="1" applyFill="1" applyBorder="1" applyAlignment="1">
      <alignment/>
    </xf>
    <xf numFmtId="3" fontId="34" fillId="0" borderId="31" xfId="0" applyNumberFormat="1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3" fontId="38" fillId="0" borderId="23" xfId="0" applyNumberFormat="1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38" fillId="0" borderId="29" xfId="0" applyFont="1" applyFill="1" applyBorder="1" applyAlignment="1">
      <alignment horizontal="center"/>
    </xf>
    <xf numFmtId="0" fontId="38" fillId="0" borderId="27" xfId="0" applyFont="1" applyFill="1" applyBorder="1" applyAlignment="1">
      <alignment horizontal="center"/>
    </xf>
    <xf numFmtId="3" fontId="34" fillId="16" borderId="23" xfId="64" applyNumberFormat="1" applyFont="1" applyFill="1" applyBorder="1" applyAlignment="1">
      <alignment horizontal="right"/>
      <protection/>
    </xf>
    <xf numFmtId="3" fontId="34" fillId="0" borderId="0" xfId="0" applyNumberFormat="1" applyFont="1" applyFill="1" applyBorder="1" applyAlignment="1">
      <alignment/>
    </xf>
    <xf numFmtId="3" fontId="34" fillId="0" borderId="0" xfId="0" applyNumberFormat="1" applyFont="1" applyFill="1" applyBorder="1" applyAlignment="1">
      <alignment horizontal="center"/>
    </xf>
    <xf numFmtId="0" fontId="38" fillId="0" borderId="23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49" fontId="35" fillId="0" borderId="15" xfId="0" applyNumberFormat="1" applyFont="1" applyBorder="1" applyAlignment="1">
      <alignment/>
    </xf>
    <xf numFmtId="0" fontId="38" fillId="0" borderId="16" xfId="0" applyFont="1" applyFill="1" applyBorder="1" applyAlignment="1">
      <alignment horizontal="center"/>
    </xf>
    <xf numFmtId="0" fontId="34" fillId="0" borderId="28" xfId="0" applyFont="1" applyFill="1" applyBorder="1" applyAlignment="1">
      <alignment horizontal="left"/>
    </xf>
    <xf numFmtId="1" fontId="35" fillId="0" borderId="20" xfId="0" applyNumberFormat="1" applyFont="1" applyFill="1" applyBorder="1" applyAlignment="1">
      <alignment/>
    </xf>
    <xf numFmtId="3" fontId="35" fillId="0" borderId="30" xfId="56" applyNumberFormat="1" applyFont="1" applyFill="1" applyBorder="1">
      <alignment/>
      <protection/>
    </xf>
    <xf numFmtId="3" fontId="35" fillId="0" borderId="22" xfId="56" applyNumberFormat="1" applyFont="1" applyFill="1" applyBorder="1">
      <alignment/>
      <protection/>
    </xf>
    <xf numFmtId="3" fontId="35" fillId="0" borderId="36" xfId="56" applyNumberFormat="1" applyFont="1" applyFill="1" applyBorder="1">
      <alignment/>
      <protection/>
    </xf>
    <xf numFmtId="3" fontId="38" fillId="0" borderId="23" xfId="56" applyNumberFormat="1" applyFont="1" applyFill="1" applyBorder="1">
      <alignment/>
      <protection/>
    </xf>
    <xf numFmtId="3" fontId="35" fillId="0" borderId="26" xfId="56" applyNumberFormat="1" applyFont="1" applyFill="1" applyBorder="1">
      <alignment/>
      <protection/>
    </xf>
    <xf numFmtId="3" fontId="36" fillId="0" borderId="40" xfId="59" applyNumberFormat="1" applyFont="1" applyFill="1" applyBorder="1">
      <alignment/>
      <protection/>
    </xf>
    <xf numFmtId="3" fontId="35" fillId="0" borderId="18" xfId="56" applyNumberFormat="1" applyFont="1" applyFill="1" applyBorder="1">
      <alignment/>
      <protection/>
    </xf>
    <xf numFmtId="3" fontId="36" fillId="0" borderId="23" xfId="56" applyNumberFormat="1" applyFont="1" applyFill="1" applyBorder="1" applyAlignment="1">
      <alignment horizontal="center"/>
      <protection/>
    </xf>
    <xf numFmtId="0" fontId="38" fillId="0" borderId="42" xfId="56" applyFont="1" applyFill="1" applyBorder="1" applyAlignment="1">
      <alignment horizontal="center" vertical="center"/>
      <protection/>
    </xf>
    <xf numFmtId="49" fontId="35" fillId="0" borderId="35" xfId="0" applyNumberFormat="1" applyFont="1" applyBorder="1" applyAlignment="1">
      <alignment/>
    </xf>
    <xf numFmtId="3" fontId="34" fillId="0" borderId="23" xfId="59" applyNumberFormat="1" applyFont="1" applyFill="1" applyBorder="1">
      <alignment/>
      <protection/>
    </xf>
    <xf numFmtId="3" fontId="34" fillId="0" borderId="20" xfId="59" applyNumberFormat="1" applyFont="1" applyFill="1" applyBorder="1" applyAlignment="1">
      <alignment horizontal="left"/>
      <protection/>
    </xf>
    <xf numFmtId="3" fontId="35" fillId="0" borderId="20" xfId="59" applyNumberFormat="1" applyFont="1" applyFill="1" applyBorder="1">
      <alignment/>
      <protection/>
    </xf>
    <xf numFmtId="3" fontId="34" fillId="0" borderId="47" xfId="59" applyNumberFormat="1" applyFont="1" applyFill="1" applyBorder="1">
      <alignment/>
      <protection/>
    </xf>
    <xf numFmtId="3" fontId="35" fillId="0" borderId="22" xfId="59" applyNumberFormat="1" applyFont="1" applyFill="1" applyBorder="1">
      <alignment/>
      <protection/>
    </xf>
    <xf numFmtId="3" fontId="35" fillId="0" borderId="23" xfId="59" applyNumberFormat="1" applyFont="1" applyFill="1" applyBorder="1">
      <alignment/>
      <protection/>
    </xf>
    <xf numFmtId="3" fontId="35" fillId="0" borderId="26" xfId="59" applyNumberFormat="1" applyFont="1" applyFill="1" applyBorder="1">
      <alignment/>
      <protection/>
    </xf>
    <xf numFmtId="3" fontId="35" fillId="0" borderId="49" xfId="59" applyNumberFormat="1" applyFont="1" applyFill="1" applyBorder="1">
      <alignment/>
      <protection/>
    </xf>
    <xf numFmtId="3" fontId="36" fillId="0" borderId="23" xfId="64" applyNumberFormat="1" applyFont="1" applyFill="1" applyBorder="1" applyAlignment="1">
      <alignment horizontal="right"/>
      <protection/>
    </xf>
    <xf numFmtId="49" fontId="35" fillId="0" borderId="29" xfId="0" applyNumberFormat="1" applyFont="1" applyBorder="1" applyAlignment="1">
      <alignment/>
    </xf>
    <xf numFmtId="3" fontId="35" fillId="0" borderId="30" xfId="59" applyNumberFormat="1" applyFont="1" applyFill="1" applyBorder="1">
      <alignment/>
      <protection/>
    </xf>
    <xf numFmtId="0" fontId="35" fillId="0" borderId="47" xfId="0" applyFont="1" applyFill="1" applyBorder="1" applyAlignment="1">
      <alignment/>
    </xf>
    <xf numFmtId="3" fontId="35" fillId="0" borderId="47" xfId="59" applyNumberFormat="1" applyFont="1" applyFill="1" applyBorder="1">
      <alignment/>
      <protection/>
    </xf>
    <xf numFmtId="3" fontId="35" fillId="0" borderId="36" xfId="59" applyNumberFormat="1" applyFont="1" applyFill="1" applyBorder="1">
      <alignment/>
      <protection/>
    </xf>
    <xf numFmtId="0" fontId="38" fillId="0" borderId="17" xfId="64" applyFont="1" applyFill="1" applyBorder="1">
      <alignment/>
      <protection/>
    </xf>
    <xf numFmtId="0" fontId="38" fillId="0" borderId="17" xfId="64" applyFont="1" applyFill="1" applyBorder="1" applyAlignment="1">
      <alignment horizontal="center" wrapText="1"/>
      <protection/>
    </xf>
    <xf numFmtId="0" fontId="38" fillId="0" borderId="27" xfId="64" applyFont="1" applyFill="1" applyBorder="1">
      <alignment/>
      <protection/>
    </xf>
    <xf numFmtId="0" fontId="38" fillId="0" borderId="14" xfId="64" applyFont="1" applyFill="1" applyBorder="1" applyAlignment="1">
      <alignment horizontal="center" wrapText="1"/>
      <protection/>
    </xf>
    <xf numFmtId="3" fontId="34" fillId="0" borderId="40" xfId="59" applyNumberFormat="1" applyFont="1" applyFill="1" applyBorder="1">
      <alignment/>
      <protection/>
    </xf>
    <xf numFmtId="0" fontId="35" fillId="0" borderId="11" xfId="59" applyFont="1" applyFill="1" applyBorder="1" applyAlignment="1">
      <alignment wrapText="1"/>
      <protection/>
    </xf>
    <xf numFmtId="3" fontId="35" fillId="0" borderId="55" xfId="59" applyNumberFormat="1" applyFont="1" applyFill="1" applyBorder="1">
      <alignment/>
      <protection/>
    </xf>
    <xf numFmtId="3" fontId="34" fillId="0" borderId="63" xfId="0" applyNumberFormat="1" applyFont="1" applyFill="1" applyBorder="1" applyAlignment="1">
      <alignment/>
    </xf>
    <xf numFmtId="3" fontId="34" fillId="0" borderId="64" xfId="59" applyNumberFormat="1" applyFont="1" applyFill="1" applyBorder="1">
      <alignment/>
      <protection/>
    </xf>
    <xf numFmtId="49" fontId="35" fillId="0" borderId="29" xfId="0" applyNumberFormat="1" applyFont="1" applyFill="1" applyBorder="1" applyAlignment="1">
      <alignment/>
    </xf>
    <xf numFmtId="49" fontId="35" fillId="0" borderId="32" xfId="0" applyNumberFormat="1" applyFont="1" applyFill="1" applyBorder="1" applyAlignment="1">
      <alignment/>
    </xf>
    <xf numFmtId="49" fontId="35" fillId="0" borderId="33" xfId="0" applyNumberFormat="1" applyFont="1" applyFill="1" applyBorder="1" applyAlignment="1">
      <alignment/>
    </xf>
    <xf numFmtId="3" fontId="34" fillId="0" borderId="23" xfId="61" applyNumberFormat="1" applyFont="1" applyFill="1" applyBorder="1" applyAlignment="1">
      <alignment horizontal="center"/>
      <protection/>
    </xf>
    <xf numFmtId="3" fontId="38" fillId="0" borderId="23" xfId="62" applyNumberFormat="1" applyFont="1" applyFill="1" applyBorder="1">
      <alignment/>
      <protection/>
    </xf>
    <xf numFmtId="3" fontId="34" fillId="0" borderId="23" xfId="61" applyNumberFormat="1" applyFont="1" applyFill="1" applyBorder="1">
      <alignment/>
      <protection/>
    </xf>
    <xf numFmtId="3" fontId="35" fillId="0" borderId="65" xfId="62" applyNumberFormat="1" applyFont="1" applyFill="1" applyBorder="1" applyAlignment="1">
      <alignment horizontal="right"/>
      <protection/>
    </xf>
    <xf numFmtId="3" fontId="35" fillId="0" borderId="20" xfId="62" applyNumberFormat="1" applyFont="1" applyFill="1" applyBorder="1">
      <alignment/>
      <protection/>
    </xf>
    <xf numFmtId="3" fontId="35" fillId="0" borderId="22" xfId="62" applyNumberFormat="1" applyFont="1" applyFill="1" applyBorder="1">
      <alignment/>
      <protection/>
    </xf>
    <xf numFmtId="3" fontId="35" fillId="0" borderId="23" xfId="60" applyNumberFormat="1" applyFont="1" applyFill="1" applyBorder="1">
      <alignment/>
      <protection/>
    </xf>
    <xf numFmtId="3" fontId="35" fillId="0" borderId="26" xfId="61" applyNumberFormat="1" applyFont="1" applyFill="1" applyBorder="1">
      <alignment/>
      <protection/>
    </xf>
    <xf numFmtId="3" fontId="35" fillId="0" borderId="20" xfId="61" applyNumberFormat="1" applyFont="1" applyFill="1" applyBorder="1">
      <alignment/>
      <protection/>
    </xf>
    <xf numFmtId="3" fontId="35" fillId="0" borderId="22" xfId="61" applyNumberFormat="1" applyFont="1" applyFill="1" applyBorder="1">
      <alignment/>
      <protection/>
    </xf>
    <xf numFmtId="3" fontId="35" fillId="0" borderId="34" xfId="61" applyNumberFormat="1" applyFont="1" applyFill="1" applyBorder="1">
      <alignment/>
      <protection/>
    </xf>
    <xf numFmtId="0" fontId="38" fillId="0" borderId="42" xfId="61" applyFont="1" applyFill="1" applyBorder="1" applyAlignment="1">
      <alignment horizontal="center"/>
      <protection/>
    </xf>
    <xf numFmtId="3" fontId="38" fillId="0" borderId="23" xfId="61" applyNumberFormat="1" applyFont="1" applyFill="1" applyBorder="1" applyAlignment="1">
      <alignment horizontal="center"/>
      <protection/>
    </xf>
    <xf numFmtId="3" fontId="35" fillId="0" borderId="22" xfId="62" applyNumberFormat="1" applyFont="1" applyFill="1" applyBorder="1" applyAlignment="1">
      <alignment horizontal="right"/>
      <protection/>
    </xf>
    <xf numFmtId="3" fontId="34" fillId="0" borderId="42" xfId="62" applyNumberFormat="1" applyFont="1" applyFill="1" applyBorder="1" applyAlignment="1">
      <alignment/>
      <protection/>
    </xf>
    <xf numFmtId="3" fontId="35" fillId="0" borderId="36" xfId="62" applyNumberFormat="1" applyFont="1" applyFill="1" applyBorder="1">
      <alignment/>
      <protection/>
    </xf>
    <xf numFmtId="3" fontId="43" fillId="0" borderId="23" xfId="62" applyNumberFormat="1" applyFont="1" applyFill="1" applyBorder="1">
      <alignment/>
      <protection/>
    </xf>
    <xf numFmtId="3" fontId="34" fillId="0" borderId="26" xfId="62" applyNumberFormat="1" applyFont="1" applyFill="1" applyBorder="1">
      <alignment/>
      <protection/>
    </xf>
    <xf numFmtId="0" fontId="38" fillId="0" borderId="40" xfId="61" applyFont="1" applyFill="1" applyBorder="1" applyAlignment="1">
      <alignment horizontal="center"/>
      <protection/>
    </xf>
    <xf numFmtId="3" fontId="34" fillId="0" borderId="23" xfId="62" applyNumberFormat="1" applyFont="1" applyFill="1" applyBorder="1">
      <alignment/>
      <protection/>
    </xf>
    <xf numFmtId="3" fontId="35" fillId="0" borderId="11" xfId="59" applyNumberFormat="1" applyFont="1" applyFill="1" applyBorder="1">
      <alignment/>
      <protection/>
    </xf>
    <xf numFmtId="3" fontId="34" fillId="0" borderId="40" xfId="62" applyNumberFormat="1" applyFont="1" applyFill="1" applyBorder="1" applyAlignment="1">
      <alignment/>
      <protection/>
    </xf>
    <xf numFmtId="3" fontId="35" fillId="0" borderId="26" xfId="62" applyNumberFormat="1" applyFont="1" applyFill="1" applyBorder="1">
      <alignment/>
      <protection/>
    </xf>
    <xf numFmtId="0" fontId="38" fillId="0" borderId="46" xfId="62" applyFont="1" applyFill="1" applyBorder="1" applyAlignment="1">
      <alignment horizontal="center"/>
      <protection/>
    </xf>
    <xf numFmtId="0" fontId="38" fillId="0" borderId="45" xfId="62" applyFont="1" applyFill="1" applyBorder="1" applyAlignment="1">
      <alignment horizontal="center"/>
      <protection/>
    </xf>
    <xf numFmtId="0" fontId="38" fillId="0" borderId="40" xfId="62" applyFont="1" applyFill="1" applyBorder="1" applyAlignment="1">
      <alignment horizontal="center"/>
      <protection/>
    </xf>
    <xf numFmtId="3" fontId="34" fillId="0" borderId="23" xfId="62" applyNumberFormat="1" applyFont="1" applyFill="1" applyBorder="1" applyAlignment="1">
      <alignment horizontal="center"/>
      <protection/>
    </xf>
    <xf numFmtId="0" fontId="38" fillId="0" borderId="42" xfId="62" applyFont="1" applyFill="1" applyBorder="1" applyAlignment="1">
      <alignment horizontal="center"/>
      <protection/>
    </xf>
    <xf numFmtId="3" fontId="35" fillId="0" borderId="30" xfId="62" applyNumberFormat="1" applyFont="1" applyFill="1" applyBorder="1">
      <alignment/>
      <protection/>
    </xf>
    <xf numFmtId="49" fontId="35" fillId="0" borderId="56" xfId="0" applyNumberFormat="1" applyFont="1" applyBorder="1" applyAlignment="1">
      <alignment/>
    </xf>
    <xf numFmtId="49" fontId="35" fillId="0" borderId="13" xfId="0" applyNumberFormat="1" applyFont="1" applyBorder="1" applyAlignment="1">
      <alignment/>
    </xf>
    <xf numFmtId="3" fontId="35" fillId="0" borderId="57" xfId="0" applyNumberFormat="1" applyFont="1" applyFill="1" applyBorder="1" applyAlignment="1">
      <alignment/>
    </xf>
    <xf numFmtId="0" fontId="35" fillId="0" borderId="65" xfId="0" applyFont="1" applyFill="1" applyBorder="1" applyAlignment="1">
      <alignment/>
    </xf>
    <xf numFmtId="3" fontId="35" fillId="0" borderId="66" xfId="59" applyNumberFormat="1" applyFont="1" applyFill="1" applyBorder="1">
      <alignment/>
      <protection/>
    </xf>
    <xf numFmtId="0" fontId="38" fillId="0" borderId="42" xfId="64" applyFont="1" applyFill="1" applyBorder="1" applyAlignment="1">
      <alignment horizontal="center" wrapText="1"/>
      <protection/>
    </xf>
    <xf numFmtId="3" fontId="34" fillId="0" borderId="55" xfId="0" applyNumberFormat="1" applyFont="1" applyBorder="1" applyAlignment="1">
      <alignment/>
    </xf>
    <xf numFmtId="3" fontId="34" fillId="0" borderId="67" xfId="0" applyNumberFormat="1" applyFont="1" applyBorder="1" applyAlignment="1">
      <alignment/>
    </xf>
    <xf numFmtId="3" fontId="34" fillId="0" borderId="57" xfId="0" applyNumberFormat="1" applyFont="1" applyBorder="1" applyAlignment="1">
      <alignment/>
    </xf>
    <xf numFmtId="0" fontId="38" fillId="16" borderId="27" xfId="64" applyFont="1" applyFill="1" applyBorder="1">
      <alignment/>
      <protection/>
    </xf>
    <xf numFmtId="0" fontId="35" fillId="16" borderId="20" xfId="0" applyFont="1" applyFill="1" applyBorder="1" applyAlignment="1">
      <alignment/>
    </xf>
    <xf numFmtId="3" fontId="34" fillId="0" borderId="23" xfId="59" applyNumberFormat="1" applyFont="1" applyFill="1" applyBorder="1" applyAlignment="1">
      <alignment horizontal="right"/>
      <protection/>
    </xf>
    <xf numFmtId="3" fontId="35" fillId="0" borderId="36" xfId="59" applyNumberFormat="1" applyFont="1" applyFill="1" applyBorder="1" applyAlignment="1">
      <alignment horizontal="right"/>
      <protection/>
    </xf>
    <xf numFmtId="3" fontId="0" fillId="0" borderId="0" xfId="0" applyNumberFormat="1" applyBorder="1" applyAlignment="1">
      <alignment/>
    </xf>
    <xf numFmtId="3" fontId="0" fillId="0" borderId="47" xfId="0" applyNumberFormat="1" applyBorder="1" applyAlignment="1">
      <alignment/>
    </xf>
    <xf numFmtId="0" fontId="35" fillId="0" borderId="45" xfId="64" applyFont="1" applyFill="1" applyBorder="1">
      <alignment/>
      <protection/>
    </xf>
    <xf numFmtId="3" fontId="28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3" fontId="28" fillId="0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0" fontId="0" fillId="0" borderId="0" xfId="64" applyFont="1" applyFill="1" applyBorder="1" applyAlignment="1">
      <alignment horizontal="left" wrapText="1"/>
      <protection/>
    </xf>
    <xf numFmtId="0" fontId="27" fillId="0" borderId="0" xfId="0" applyFont="1" applyFill="1" applyAlignment="1">
      <alignment horizontal="center"/>
    </xf>
    <xf numFmtId="3" fontId="27" fillId="0" borderId="0" xfId="0" applyNumberFormat="1" applyFont="1" applyFill="1" applyAlignment="1">
      <alignment/>
    </xf>
    <xf numFmtId="0" fontId="35" fillId="0" borderId="10" xfId="59" applyFont="1" applyFill="1" applyBorder="1">
      <alignment/>
      <protection/>
    </xf>
    <xf numFmtId="3" fontId="35" fillId="0" borderId="20" xfId="59" applyNumberFormat="1" applyFont="1" applyFill="1" applyBorder="1" applyAlignment="1">
      <alignment horizontal="right"/>
      <protection/>
    </xf>
    <xf numFmtId="0" fontId="34" fillId="0" borderId="10" xfId="59" applyFont="1" applyFill="1" applyBorder="1">
      <alignment/>
      <protection/>
    </xf>
    <xf numFmtId="3" fontId="34" fillId="0" borderId="20" xfId="59" applyNumberFormat="1" applyFont="1" applyFill="1" applyBorder="1" applyAlignment="1">
      <alignment horizontal="right"/>
      <protection/>
    </xf>
    <xf numFmtId="0" fontId="34" fillId="0" borderId="18" xfId="0" applyFont="1" applyBorder="1" applyAlignment="1">
      <alignment horizontal="center"/>
    </xf>
    <xf numFmtId="0" fontId="34" fillId="0" borderId="27" xfId="0" applyFont="1" applyFill="1" applyBorder="1" applyAlignment="1">
      <alignment horizontal="center"/>
    </xf>
    <xf numFmtId="0" fontId="34" fillId="0" borderId="14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5" fillId="0" borderId="68" xfId="0" applyFont="1" applyFill="1" applyBorder="1" applyAlignment="1">
      <alignment horizontal="left"/>
    </xf>
    <xf numFmtId="3" fontId="35" fillId="0" borderId="69" xfId="62" applyNumberFormat="1" applyFont="1" applyFill="1" applyBorder="1" applyAlignment="1">
      <alignment horizontal="right"/>
      <protection/>
    </xf>
    <xf numFmtId="0" fontId="35" fillId="0" borderId="28" xfId="0" applyFont="1" applyFill="1" applyBorder="1" applyAlignment="1">
      <alignment horizontal="left"/>
    </xf>
    <xf numFmtId="3" fontId="34" fillId="0" borderId="23" xfId="0" applyNumberFormat="1" applyFont="1" applyFill="1" applyBorder="1" applyAlignment="1">
      <alignment horizontal="center" vertical="center"/>
    </xf>
    <xf numFmtId="3" fontId="35" fillId="0" borderId="47" xfId="62" applyNumberFormat="1" applyFont="1" applyFill="1" applyBorder="1" applyAlignment="1">
      <alignment/>
      <protection/>
    </xf>
    <xf numFmtId="0" fontId="0" fillId="0" borderId="0" xfId="0" applyFont="1" applyFill="1" applyAlignment="1">
      <alignment horizontal="center" vertical="center"/>
    </xf>
    <xf numFmtId="3" fontId="39" fillId="0" borderId="49" xfId="62" applyNumberFormat="1" applyFont="1" applyFill="1" applyBorder="1">
      <alignment/>
      <protection/>
    </xf>
    <xf numFmtId="3" fontId="35" fillId="0" borderId="69" xfId="62" applyNumberFormat="1" applyFont="1" applyFill="1" applyBorder="1">
      <alignment/>
      <protection/>
    </xf>
    <xf numFmtId="3" fontId="35" fillId="0" borderId="49" xfId="62" applyNumberFormat="1" applyFont="1" applyFill="1" applyBorder="1">
      <alignment/>
      <protection/>
    </xf>
    <xf numFmtId="3" fontId="35" fillId="0" borderId="47" xfId="0" applyNumberFormat="1" applyFont="1" applyFill="1" applyBorder="1" applyAlignment="1">
      <alignment/>
    </xf>
    <xf numFmtId="3" fontId="35" fillId="0" borderId="52" xfId="62" applyNumberFormat="1" applyFont="1" applyFill="1" applyBorder="1">
      <alignment/>
      <protection/>
    </xf>
    <xf numFmtId="3" fontId="35" fillId="0" borderId="65" xfId="59" applyNumberFormat="1" applyFont="1" applyFill="1" applyBorder="1" applyAlignment="1">
      <alignment horizontal="right"/>
      <protection/>
    </xf>
    <xf numFmtId="3" fontId="35" fillId="0" borderId="65" xfId="59" applyNumberFormat="1" applyFont="1" applyFill="1" applyBorder="1">
      <alignment/>
      <protection/>
    </xf>
    <xf numFmtId="3" fontId="35" fillId="0" borderId="52" xfId="59" applyNumberFormat="1" applyFont="1" applyFill="1" applyBorder="1">
      <alignment/>
      <protection/>
    </xf>
    <xf numFmtId="3" fontId="34" fillId="0" borderId="20" xfId="59" applyNumberFormat="1" applyFont="1" applyFill="1" applyBorder="1">
      <alignment/>
      <protection/>
    </xf>
    <xf numFmtId="3" fontId="38" fillId="0" borderId="40" xfId="0" applyNumberFormat="1" applyFont="1" applyFill="1" applyBorder="1" applyAlignment="1">
      <alignment/>
    </xf>
    <xf numFmtId="3" fontId="35" fillId="0" borderId="65" xfId="0" applyNumberFormat="1" applyFont="1" applyFill="1" applyBorder="1" applyAlignment="1">
      <alignment/>
    </xf>
    <xf numFmtId="3" fontId="34" fillId="0" borderId="57" xfId="59" applyNumberFormat="1" applyFont="1" applyFill="1" applyBorder="1">
      <alignment/>
      <protection/>
    </xf>
    <xf numFmtId="0" fontId="35" fillId="0" borderId="70" xfId="0" applyFont="1" applyFill="1" applyBorder="1" applyAlignment="1">
      <alignment/>
    </xf>
    <xf numFmtId="3" fontId="35" fillId="16" borderId="53" xfId="71" applyNumberFormat="1" applyFont="1" applyFill="1" applyBorder="1" applyAlignment="1">
      <alignment/>
    </xf>
    <xf numFmtId="3" fontId="35" fillId="16" borderId="38" xfId="71" applyNumberFormat="1" applyFont="1" applyFill="1" applyBorder="1" applyAlignment="1">
      <alignment/>
    </xf>
    <xf numFmtId="3" fontId="35" fillId="16" borderId="43" xfId="71" applyNumberFormat="1" applyFont="1" applyFill="1" applyBorder="1" applyAlignment="1">
      <alignment/>
    </xf>
    <xf numFmtId="3" fontId="35" fillId="16" borderId="48" xfId="71" applyNumberFormat="1" applyFont="1" applyFill="1" applyBorder="1" applyAlignment="1">
      <alignment/>
    </xf>
    <xf numFmtId="3" fontId="35" fillId="16" borderId="44" xfId="71" applyNumberFormat="1" applyFont="1" applyFill="1" applyBorder="1" applyAlignment="1">
      <alignment/>
    </xf>
    <xf numFmtId="3" fontId="35" fillId="16" borderId="51" xfId="71" applyNumberFormat="1" applyFont="1" applyFill="1" applyBorder="1" applyAlignment="1">
      <alignment/>
    </xf>
    <xf numFmtId="3" fontId="35" fillId="0" borderId="38" xfId="0" applyNumberFormat="1" applyFont="1" applyFill="1" applyBorder="1" applyAlignment="1">
      <alignment/>
    </xf>
    <xf numFmtId="3" fontId="35" fillId="0" borderId="50" xfId="71" applyNumberFormat="1" applyFont="1" applyFill="1" applyBorder="1" applyAlignment="1">
      <alignment/>
    </xf>
    <xf numFmtId="3" fontId="34" fillId="0" borderId="62" xfId="71" applyNumberFormat="1" applyFont="1" applyFill="1" applyBorder="1" applyAlignment="1">
      <alignment/>
    </xf>
    <xf numFmtId="3" fontId="35" fillId="0" borderId="71" xfId="0" applyNumberFormat="1" applyFont="1" applyFill="1" applyBorder="1" applyAlignment="1">
      <alignment/>
    </xf>
    <xf numFmtId="3" fontId="35" fillId="0" borderId="51" xfId="71" applyNumberFormat="1" applyFont="1" applyFill="1" applyBorder="1" applyAlignment="1">
      <alignment/>
    </xf>
    <xf numFmtId="3" fontId="34" fillId="0" borderId="42" xfId="71" applyNumberFormat="1" applyFont="1" applyFill="1" applyBorder="1" applyAlignment="1">
      <alignment/>
    </xf>
    <xf numFmtId="0" fontId="34" fillId="0" borderId="45" xfId="0" applyFont="1" applyBorder="1" applyAlignment="1">
      <alignment/>
    </xf>
    <xf numFmtId="3" fontId="0" fillId="0" borderId="0" xfId="0" applyNumberFormat="1" applyFill="1" applyAlignment="1">
      <alignment horizontal="left"/>
    </xf>
    <xf numFmtId="3" fontId="20" fillId="0" borderId="0" xfId="59" applyNumberFormat="1" applyFont="1" applyFill="1" applyBorder="1" applyAlignment="1">
      <alignment horizontal="left"/>
      <protection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/>
    </xf>
    <xf numFmtId="3" fontId="34" fillId="0" borderId="30" xfId="59" applyNumberFormat="1" applyFont="1" applyFill="1" applyBorder="1" applyAlignment="1">
      <alignment horizontal="left"/>
      <protection/>
    </xf>
    <xf numFmtId="0" fontId="34" fillId="0" borderId="45" xfId="0" applyFont="1" applyFill="1" applyBorder="1" applyAlignment="1">
      <alignment horizontal="center"/>
    </xf>
    <xf numFmtId="3" fontId="35" fillId="0" borderId="48" xfId="0" applyNumberFormat="1" applyFont="1" applyFill="1" applyBorder="1" applyAlignment="1">
      <alignment/>
    </xf>
    <xf numFmtId="3" fontId="35" fillId="0" borderId="60" xfId="0" applyNumberFormat="1" applyFont="1" applyFill="1" applyBorder="1" applyAlignment="1">
      <alignment/>
    </xf>
    <xf numFmtId="3" fontId="35" fillId="0" borderId="58" xfId="0" applyNumberFormat="1" applyFont="1" applyFill="1" applyBorder="1" applyAlignment="1">
      <alignment/>
    </xf>
    <xf numFmtId="3" fontId="35" fillId="0" borderId="59" xfId="0" applyNumberFormat="1" applyFont="1" applyFill="1" applyBorder="1" applyAlignment="1">
      <alignment/>
    </xf>
    <xf numFmtId="3" fontId="35" fillId="0" borderId="46" xfId="0" applyNumberFormat="1" applyFont="1" applyFill="1" applyBorder="1" applyAlignment="1">
      <alignment/>
    </xf>
    <xf numFmtId="3" fontId="35" fillId="0" borderId="29" xfId="0" applyNumberFormat="1" applyFont="1" applyFill="1" applyBorder="1" applyAlignment="1">
      <alignment/>
    </xf>
    <xf numFmtId="3" fontId="34" fillId="0" borderId="17" xfId="0" applyNumberFormat="1" applyFont="1" applyFill="1" applyBorder="1" applyAlignment="1">
      <alignment/>
    </xf>
    <xf numFmtId="3" fontId="34" fillId="0" borderId="17" xfId="0" applyNumberFormat="1" applyFont="1" applyFill="1" applyBorder="1" applyAlignment="1">
      <alignment horizontal="right"/>
    </xf>
    <xf numFmtId="3" fontId="34" fillId="0" borderId="46" xfId="64" applyNumberFormat="1" applyFont="1" applyFill="1" applyBorder="1" applyAlignment="1">
      <alignment horizontal="center"/>
      <protection/>
    </xf>
    <xf numFmtId="3" fontId="34" fillId="0" borderId="40" xfId="64" applyNumberFormat="1" applyFont="1" applyFill="1" applyBorder="1" applyAlignment="1">
      <alignment horizontal="center"/>
      <protection/>
    </xf>
    <xf numFmtId="0" fontId="38" fillId="0" borderId="42" xfId="56" applyFont="1" applyFill="1" applyBorder="1" applyAlignment="1">
      <alignment horizontal="center"/>
      <protection/>
    </xf>
    <xf numFmtId="0" fontId="38" fillId="0" borderId="40" xfId="56" applyFont="1" applyFill="1" applyBorder="1" applyAlignment="1">
      <alignment horizontal="center"/>
      <protection/>
    </xf>
    <xf numFmtId="3" fontId="34" fillId="0" borderId="40" xfId="56" applyNumberFormat="1" applyFont="1" applyFill="1" applyBorder="1" applyAlignment="1">
      <alignment horizontal="center"/>
      <protection/>
    </xf>
    <xf numFmtId="3" fontId="34" fillId="0" borderId="42" xfId="64" applyNumberFormat="1" applyFont="1" applyFill="1" applyBorder="1" applyAlignment="1">
      <alignment horizontal="center"/>
      <protection/>
    </xf>
    <xf numFmtId="49" fontId="35" fillId="0" borderId="16" xfId="0" applyNumberFormat="1" applyFont="1" applyFill="1" applyBorder="1" applyAlignment="1">
      <alignment/>
    </xf>
    <xf numFmtId="49" fontId="35" fillId="0" borderId="72" xfId="0" applyNumberFormat="1" applyFont="1" applyFill="1" applyBorder="1" applyAlignment="1">
      <alignment/>
    </xf>
    <xf numFmtId="49" fontId="35" fillId="0" borderId="35" xfId="0" applyNumberFormat="1" applyFont="1" applyFill="1" applyBorder="1" applyAlignment="1">
      <alignment/>
    </xf>
    <xf numFmtId="49" fontId="35" fillId="0" borderId="15" xfId="0" applyNumberFormat="1" applyFont="1" applyFill="1" applyBorder="1" applyAlignment="1">
      <alignment/>
    </xf>
    <xf numFmtId="3" fontId="34" fillId="0" borderId="20" xfId="56" applyNumberFormat="1" applyFont="1" applyFill="1" applyBorder="1">
      <alignment/>
      <protection/>
    </xf>
    <xf numFmtId="3" fontId="35" fillId="0" borderId="44" xfId="64" applyNumberFormat="1" applyFont="1" applyFill="1" applyBorder="1">
      <alignment/>
      <protection/>
    </xf>
    <xf numFmtId="0" fontId="35" fillId="0" borderId="10" xfId="56" applyFont="1" applyFill="1" applyBorder="1">
      <alignment/>
      <protection/>
    </xf>
    <xf numFmtId="49" fontId="35" fillId="0" borderId="61" xfId="0" applyNumberFormat="1" applyFont="1" applyFill="1" applyBorder="1" applyAlignment="1">
      <alignment/>
    </xf>
    <xf numFmtId="0" fontId="35" fillId="0" borderId="35" xfId="64" applyFont="1" applyFill="1" applyBorder="1">
      <alignment/>
      <protection/>
    </xf>
    <xf numFmtId="0" fontId="35" fillId="0" borderId="15" xfId="56" applyFont="1" applyFill="1" applyBorder="1">
      <alignment/>
      <protection/>
    </xf>
    <xf numFmtId="3" fontId="35" fillId="0" borderId="36" xfId="64" applyNumberFormat="1" applyFont="1" applyFill="1" applyBorder="1">
      <alignment/>
      <protection/>
    </xf>
    <xf numFmtId="3" fontId="35" fillId="0" borderId="12" xfId="64" applyNumberFormat="1" applyFont="1" applyFill="1" applyBorder="1">
      <alignment/>
      <protection/>
    </xf>
    <xf numFmtId="0" fontId="35" fillId="0" borderId="21" xfId="64" applyFont="1" applyFill="1" applyBorder="1">
      <alignment/>
      <protection/>
    </xf>
    <xf numFmtId="0" fontId="35" fillId="0" borderId="53" xfId="64" applyFont="1" applyFill="1" applyBorder="1">
      <alignment/>
      <protection/>
    </xf>
    <xf numFmtId="0" fontId="35" fillId="0" borderId="27" xfId="56" applyFont="1" applyFill="1" applyBorder="1" applyAlignment="1">
      <alignment horizontal="left"/>
      <protection/>
    </xf>
    <xf numFmtId="0" fontId="35" fillId="0" borderId="14" xfId="56" applyFont="1" applyFill="1" applyBorder="1">
      <alignment/>
      <protection/>
    </xf>
    <xf numFmtId="3" fontId="35" fillId="0" borderId="23" xfId="56" applyNumberFormat="1" applyFont="1" applyFill="1" applyBorder="1">
      <alignment/>
      <protection/>
    </xf>
    <xf numFmtId="49" fontId="35" fillId="0" borderId="12" xfId="0" applyNumberFormat="1" applyFont="1" applyFill="1" applyBorder="1" applyAlignment="1">
      <alignment/>
    </xf>
    <xf numFmtId="3" fontId="38" fillId="0" borderId="36" xfId="56" applyNumberFormat="1" applyFont="1" applyFill="1" applyBorder="1">
      <alignment/>
      <protection/>
    </xf>
    <xf numFmtId="0" fontId="35" fillId="0" borderId="24" xfId="64" applyFont="1" applyFill="1" applyBorder="1">
      <alignment/>
      <protection/>
    </xf>
    <xf numFmtId="3" fontId="34" fillId="0" borderId="57" xfId="64" applyNumberFormat="1" applyFont="1" applyFill="1" applyBorder="1">
      <alignment/>
      <protection/>
    </xf>
    <xf numFmtId="0" fontId="35" fillId="0" borderId="24" xfId="64" applyFont="1" applyFill="1" applyBorder="1" applyAlignment="1">
      <alignment horizontal="left"/>
      <protection/>
    </xf>
    <xf numFmtId="0" fontId="35" fillId="0" borderId="61" xfId="64" applyFont="1" applyFill="1" applyBorder="1">
      <alignment/>
      <protection/>
    </xf>
    <xf numFmtId="0" fontId="35" fillId="0" borderId="19" xfId="64" applyFont="1" applyFill="1" applyBorder="1" applyAlignment="1">
      <alignment horizontal="left"/>
      <protection/>
    </xf>
    <xf numFmtId="3" fontId="34" fillId="0" borderId="48" xfId="64" applyNumberFormat="1" applyFont="1" applyFill="1" applyBorder="1">
      <alignment/>
      <protection/>
    </xf>
    <xf numFmtId="0" fontId="35" fillId="0" borderId="38" xfId="64" applyFont="1" applyFill="1" applyBorder="1">
      <alignment/>
      <protection/>
    </xf>
    <xf numFmtId="0" fontId="35" fillId="0" borderId="22" xfId="0" applyFont="1" applyFill="1" applyBorder="1" applyAlignment="1">
      <alignment/>
    </xf>
    <xf numFmtId="0" fontId="35" fillId="0" borderId="21" xfId="64" applyFont="1" applyFill="1" applyBorder="1" applyAlignment="1">
      <alignment horizontal="left"/>
      <protection/>
    </xf>
    <xf numFmtId="3" fontId="34" fillId="0" borderId="44" xfId="64" applyNumberFormat="1" applyFont="1" applyFill="1" applyBorder="1">
      <alignment/>
      <protection/>
    </xf>
    <xf numFmtId="3" fontId="28" fillId="0" borderId="23" xfId="0" applyNumberFormat="1" applyFont="1" applyFill="1" applyBorder="1" applyAlignment="1">
      <alignment/>
    </xf>
    <xf numFmtId="3" fontId="34" fillId="0" borderId="40" xfId="64" applyNumberFormat="1" applyFont="1" applyFill="1" applyBorder="1">
      <alignment/>
      <protection/>
    </xf>
    <xf numFmtId="0" fontId="34" fillId="0" borderId="42" xfId="64" applyFont="1" applyFill="1" applyBorder="1" applyAlignment="1">
      <alignment horizontal="center" wrapText="1"/>
      <protection/>
    </xf>
    <xf numFmtId="0" fontId="35" fillId="0" borderId="35" xfId="59" applyFont="1" applyFill="1" applyBorder="1" applyAlignment="1">
      <alignment horizontal="left"/>
      <protection/>
    </xf>
    <xf numFmtId="0" fontId="35" fillId="0" borderId="15" xfId="59" applyFont="1" applyFill="1" applyBorder="1" applyAlignment="1">
      <alignment horizontal="left"/>
      <protection/>
    </xf>
    <xf numFmtId="3" fontId="35" fillId="0" borderId="34" xfId="59" applyNumberFormat="1" applyFont="1" applyFill="1" applyBorder="1">
      <alignment/>
      <protection/>
    </xf>
    <xf numFmtId="0" fontId="35" fillId="0" borderId="19" xfId="59" applyFont="1" applyFill="1" applyBorder="1" applyAlignment="1">
      <alignment horizontal="left"/>
      <protection/>
    </xf>
    <xf numFmtId="0" fontId="35" fillId="0" borderId="10" xfId="59" applyFont="1" applyFill="1" applyBorder="1" applyAlignment="1">
      <alignment horizontal="left"/>
      <protection/>
    </xf>
    <xf numFmtId="0" fontId="35" fillId="0" borderId="15" xfId="59" applyFont="1" applyFill="1" applyBorder="1">
      <alignment/>
      <protection/>
    </xf>
    <xf numFmtId="0" fontId="35" fillId="0" borderId="28" xfId="59" applyFont="1" applyFill="1" applyBorder="1" applyAlignment="1">
      <alignment horizontal="left"/>
      <protection/>
    </xf>
    <xf numFmtId="0" fontId="35" fillId="0" borderId="29" xfId="59" applyFont="1" applyFill="1" applyBorder="1" applyAlignment="1">
      <alignment horizontal="left"/>
      <protection/>
    </xf>
    <xf numFmtId="0" fontId="35" fillId="0" borderId="24" xfId="59" applyFont="1" applyFill="1" applyBorder="1" applyAlignment="1">
      <alignment horizontal="left"/>
      <protection/>
    </xf>
    <xf numFmtId="0" fontId="35" fillId="0" borderId="12" xfId="0" applyFont="1" applyFill="1" applyBorder="1" applyAlignment="1">
      <alignment/>
    </xf>
    <xf numFmtId="0" fontId="35" fillId="0" borderId="21" xfId="59" applyFont="1" applyFill="1" applyBorder="1" applyAlignment="1">
      <alignment horizontal="left"/>
      <protection/>
    </xf>
    <xf numFmtId="49" fontId="35" fillId="0" borderId="53" xfId="0" applyNumberFormat="1" applyFont="1" applyFill="1" applyBorder="1" applyAlignment="1">
      <alignment/>
    </xf>
    <xf numFmtId="3" fontId="34" fillId="0" borderId="31" xfId="59" applyNumberFormat="1" applyFont="1" applyFill="1" applyBorder="1">
      <alignment/>
      <protection/>
    </xf>
    <xf numFmtId="0" fontId="35" fillId="0" borderId="34" xfId="0" applyFont="1" applyFill="1" applyBorder="1" applyAlignment="1">
      <alignment/>
    </xf>
    <xf numFmtId="0" fontId="38" fillId="0" borderId="0" xfId="59" applyFont="1" applyFill="1" applyBorder="1" applyAlignment="1">
      <alignment horizontal="center"/>
      <protection/>
    </xf>
    <xf numFmtId="3" fontId="34" fillId="0" borderId="55" xfId="59" applyNumberFormat="1" applyFont="1" applyFill="1" applyBorder="1">
      <alignment/>
      <protection/>
    </xf>
    <xf numFmtId="0" fontId="38" fillId="0" borderId="45" xfId="0" applyFont="1" applyFill="1" applyBorder="1" applyAlignment="1">
      <alignment/>
    </xf>
    <xf numFmtId="0" fontId="34" fillId="0" borderId="23" xfId="0" applyFont="1" applyFill="1" applyBorder="1" applyAlignment="1">
      <alignment/>
    </xf>
    <xf numFmtId="3" fontId="34" fillId="0" borderId="42" xfId="59" applyNumberFormat="1" applyFont="1" applyFill="1" applyBorder="1">
      <alignment/>
      <protection/>
    </xf>
    <xf numFmtId="3" fontId="39" fillId="0" borderId="20" xfId="59" applyNumberFormat="1" applyFont="1" applyFill="1" applyBorder="1" applyAlignment="1">
      <alignment horizontal="right"/>
      <protection/>
    </xf>
    <xf numFmtId="0" fontId="35" fillId="0" borderId="10" xfId="59" applyFont="1" applyFill="1" applyBorder="1" applyAlignment="1">
      <alignment wrapText="1"/>
      <protection/>
    </xf>
    <xf numFmtId="0" fontId="34" fillId="0" borderId="19" xfId="59" applyFont="1" applyFill="1" applyBorder="1" applyAlignment="1">
      <alignment horizontal="left"/>
      <protection/>
    </xf>
    <xf numFmtId="0" fontId="34" fillId="0" borderId="24" xfId="59" applyFont="1" applyFill="1" applyBorder="1" applyAlignment="1">
      <alignment horizontal="left"/>
      <protection/>
    </xf>
    <xf numFmtId="0" fontId="34" fillId="0" borderId="25" xfId="59" applyFont="1" applyFill="1" applyBorder="1">
      <alignment/>
      <protection/>
    </xf>
    <xf numFmtId="3" fontId="34" fillId="0" borderId="14" xfId="59" applyNumberFormat="1" applyFont="1" applyFill="1" applyBorder="1">
      <alignment/>
      <protection/>
    </xf>
    <xf numFmtId="0" fontId="38" fillId="0" borderId="70" xfId="59" applyFont="1" applyFill="1" applyBorder="1" applyAlignment="1">
      <alignment horizontal="center"/>
      <protection/>
    </xf>
    <xf numFmtId="3" fontId="35" fillId="0" borderId="45" xfId="0" applyNumberFormat="1" applyFont="1" applyFill="1" applyBorder="1" applyAlignment="1">
      <alignment horizontal="center"/>
    </xf>
    <xf numFmtId="3" fontId="35" fillId="0" borderId="42" xfId="0" applyNumberFormat="1" applyFont="1" applyFill="1" applyBorder="1" applyAlignment="1">
      <alignment horizontal="center"/>
    </xf>
    <xf numFmtId="3" fontId="35" fillId="0" borderId="69" xfId="0" applyNumberFormat="1" applyFont="1" applyFill="1" applyBorder="1" applyAlignment="1">
      <alignment/>
    </xf>
    <xf numFmtId="3" fontId="35" fillId="0" borderId="73" xfId="0" applyNumberFormat="1" applyFont="1" applyFill="1" applyBorder="1" applyAlignment="1">
      <alignment/>
    </xf>
    <xf numFmtId="0" fontId="35" fillId="0" borderId="74" xfId="0" applyFont="1" applyFill="1" applyBorder="1" applyAlignment="1">
      <alignment/>
    </xf>
    <xf numFmtId="3" fontId="35" fillId="0" borderId="74" xfId="0" applyNumberFormat="1" applyFont="1" applyFill="1" applyBorder="1" applyAlignment="1">
      <alignment/>
    </xf>
    <xf numFmtId="3" fontId="35" fillId="0" borderId="44" xfId="0" applyNumberFormat="1" applyFont="1" applyFill="1" applyBorder="1" applyAlignment="1">
      <alignment/>
    </xf>
    <xf numFmtId="3" fontId="35" fillId="0" borderId="45" xfId="0" applyNumberFormat="1" applyFont="1" applyFill="1" applyBorder="1" applyAlignment="1">
      <alignment/>
    </xf>
    <xf numFmtId="3" fontId="35" fillId="0" borderId="42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3" fontId="0" fillId="0" borderId="75" xfId="0" applyNumberFormat="1" applyBorder="1" applyAlignment="1">
      <alignment/>
    </xf>
    <xf numFmtId="0" fontId="27" fillId="0" borderId="0" xfId="0" applyFont="1" applyFill="1" applyAlignment="1">
      <alignment/>
    </xf>
    <xf numFmtId="0" fontId="34" fillId="0" borderId="42" xfId="0" applyFont="1" applyFill="1" applyBorder="1" applyAlignment="1">
      <alignment horizontal="center"/>
    </xf>
    <xf numFmtId="3" fontId="34" fillId="0" borderId="54" xfId="0" applyNumberFormat="1" applyFont="1" applyFill="1" applyBorder="1" applyAlignment="1">
      <alignment horizontal="center"/>
    </xf>
    <xf numFmtId="3" fontId="35" fillId="0" borderId="14" xfId="0" applyNumberFormat="1" applyFont="1" applyFill="1" applyBorder="1" applyAlignment="1">
      <alignment/>
    </xf>
    <xf numFmtId="49" fontId="34" fillId="0" borderId="45" xfId="0" applyNumberFormat="1" applyFont="1" applyBorder="1" applyAlignment="1">
      <alignment horizontal="center"/>
    </xf>
    <xf numFmtId="49" fontId="34" fillId="0" borderId="54" xfId="0" applyNumberFormat="1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6" fillId="0" borderId="39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49" fontId="34" fillId="0" borderId="27" xfId="0" applyNumberFormat="1" applyFont="1" applyBorder="1" applyAlignment="1">
      <alignment horizontal="center"/>
    </xf>
    <xf numFmtId="49" fontId="34" fillId="0" borderId="14" xfId="0" applyNumberFormat="1" applyFont="1" applyBorder="1" applyAlignment="1">
      <alignment horizontal="center"/>
    </xf>
    <xf numFmtId="0" fontId="34" fillId="0" borderId="27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4" fillId="0" borderId="35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34" fillId="0" borderId="45" xfId="0" applyFont="1" applyFill="1" applyBorder="1" applyAlignment="1">
      <alignment horizontal="center"/>
    </xf>
    <xf numFmtId="0" fontId="34" fillId="0" borderId="54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4" fillId="0" borderId="54" xfId="0" applyFont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34" fillId="0" borderId="76" xfId="0" applyFont="1" applyFill="1" applyBorder="1" applyAlignment="1">
      <alignment horizontal="center"/>
    </xf>
    <xf numFmtId="0" fontId="34" fillId="0" borderId="63" xfId="0" applyFont="1" applyFill="1" applyBorder="1" applyAlignment="1">
      <alignment horizontal="center"/>
    </xf>
    <xf numFmtId="0" fontId="34" fillId="0" borderId="46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45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8" fillId="0" borderId="45" xfId="59" applyFont="1" applyFill="1" applyBorder="1" applyAlignment="1">
      <alignment horizontal="center"/>
      <protection/>
    </xf>
    <xf numFmtId="0" fontId="38" fillId="0" borderId="40" xfId="59" applyFont="1" applyFill="1" applyBorder="1" applyAlignment="1">
      <alignment horizontal="center"/>
      <protection/>
    </xf>
    <xf numFmtId="49" fontId="34" fillId="0" borderId="27" xfId="0" applyNumberFormat="1" applyFont="1" applyFill="1" applyBorder="1" applyAlignment="1">
      <alignment horizontal="center"/>
    </xf>
    <xf numFmtId="49" fontId="34" fillId="0" borderId="14" xfId="0" applyNumberFormat="1" applyFont="1" applyFill="1" applyBorder="1" applyAlignment="1">
      <alignment horizontal="center"/>
    </xf>
    <xf numFmtId="0" fontId="34" fillId="0" borderId="45" xfId="59" applyFont="1" applyFill="1" applyBorder="1" applyAlignment="1">
      <alignment horizontal="center"/>
      <protection/>
    </xf>
    <xf numFmtId="0" fontId="34" fillId="0" borderId="54" xfId="59" applyFont="1" applyFill="1" applyBorder="1" applyAlignment="1">
      <alignment horizontal="center"/>
      <protection/>
    </xf>
    <xf numFmtId="0" fontId="38" fillId="0" borderId="46" xfId="59" applyFont="1" applyFill="1" applyBorder="1" applyAlignment="1">
      <alignment horizontal="center"/>
      <protection/>
    </xf>
    <xf numFmtId="0" fontId="38" fillId="0" borderId="27" xfId="59" applyFont="1" applyFill="1" applyBorder="1" applyAlignment="1">
      <alignment horizontal="center"/>
      <protection/>
    </xf>
    <xf numFmtId="0" fontId="38" fillId="0" borderId="14" xfId="59" applyFont="1" applyFill="1" applyBorder="1" applyAlignment="1">
      <alignment horizontal="center"/>
      <protection/>
    </xf>
    <xf numFmtId="0" fontId="38" fillId="0" borderId="56" xfId="59" applyFont="1" applyFill="1" applyBorder="1" applyAlignment="1">
      <alignment horizontal="center"/>
      <protection/>
    </xf>
    <xf numFmtId="0" fontId="38" fillId="0" borderId="13" xfId="59" applyFont="1" applyFill="1" applyBorder="1" applyAlignment="1">
      <alignment horizontal="center"/>
      <protection/>
    </xf>
    <xf numFmtId="0" fontId="38" fillId="0" borderId="16" xfId="59" applyFont="1" applyFill="1" applyBorder="1" applyAlignment="1">
      <alignment horizontal="center"/>
      <protection/>
    </xf>
    <xf numFmtId="0" fontId="38" fillId="0" borderId="17" xfId="59" applyFont="1" applyFill="1" applyBorder="1" applyAlignment="1">
      <alignment horizontal="center"/>
      <protection/>
    </xf>
    <xf numFmtId="0" fontId="34" fillId="0" borderId="40" xfId="59" applyFont="1" applyFill="1" applyBorder="1" applyAlignment="1">
      <alignment horizontal="center"/>
      <protection/>
    </xf>
    <xf numFmtId="0" fontId="38" fillId="0" borderId="54" xfId="59" applyFont="1" applyFill="1" applyBorder="1" applyAlignment="1">
      <alignment horizontal="center"/>
      <protection/>
    </xf>
    <xf numFmtId="49" fontId="34" fillId="0" borderId="45" xfId="0" applyNumberFormat="1" applyFont="1" applyFill="1" applyBorder="1" applyAlignment="1">
      <alignment horizontal="center"/>
    </xf>
    <xf numFmtId="49" fontId="34" fillId="0" borderId="54" xfId="0" applyNumberFormat="1" applyFont="1" applyFill="1" applyBorder="1" applyAlignment="1">
      <alignment horizontal="center"/>
    </xf>
    <xf numFmtId="0" fontId="36" fillId="0" borderId="45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3" fontId="34" fillId="0" borderId="45" xfId="64" applyNumberFormat="1" applyFont="1" applyFill="1" applyBorder="1" applyAlignment="1">
      <alignment horizontal="center"/>
      <protection/>
    </xf>
    <xf numFmtId="3" fontId="34" fillId="0" borderId="46" xfId="64" applyNumberFormat="1" applyFont="1" applyFill="1" applyBorder="1" applyAlignment="1">
      <alignment horizontal="center"/>
      <protection/>
    </xf>
    <xf numFmtId="3" fontId="34" fillId="0" borderId="40" xfId="64" applyNumberFormat="1" applyFont="1" applyFill="1" applyBorder="1" applyAlignment="1">
      <alignment horizontal="center"/>
      <protection/>
    </xf>
    <xf numFmtId="0" fontId="38" fillId="0" borderId="45" xfId="64" applyFont="1" applyFill="1" applyBorder="1" applyAlignment="1">
      <alignment horizontal="center"/>
      <protection/>
    </xf>
    <xf numFmtId="0" fontId="38" fillId="0" borderId="40" xfId="64" applyFont="1" applyFill="1" applyBorder="1" applyAlignment="1">
      <alignment horizontal="center"/>
      <protection/>
    </xf>
    <xf numFmtId="0" fontId="34" fillId="0" borderId="39" xfId="0" applyFont="1" applyFill="1" applyBorder="1" applyAlignment="1">
      <alignment horizontal="center"/>
    </xf>
    <xf numFmtId="0" fontId="34" fillId="0" borderId="77" xfId="0" applyFont="1" applyFill="1" applyBorder="1" applyAlignment="1">
      <alignment horizontal="center"/>
    </xf>
    <xf numFmtId="3" fontId="35" fillId="0" borderId="62" xfId="0" applyNumberFormat="1" applyFont="1" applyFill="1" applyBorder="1" applyAlignment="1">
      <alignment horizontal="center"/>
    </xf>
    <xf numFmtId="3" fontId="35" fillId="0" borderId="46" xfId="0" applyNumberFormat="1" applyFont="1" applyFill="1" applyBorder="1" applyAlignment="1">
      <alignment horizontal="center"/>
    </xf>
    <xf numFmtId="3" fontId="35" fillId="0" borderId="40" xfId="0" applyNumberFormat="1" applyFont="1" applyFill="1" applyBorder="1" applyAlignment="1">
      <alignment horizontal="center"/>
    </xf>
    <xf numFmtId="0" fontId="38" fillId="0" borderId="45" xfId="56" applyFont="1" applyFill="1" applyBorder="1" applyAlignment="1">
      <alignment horizontal="center"/>
      <protection/>
    </xf>
    <xf numFmtId="0" fontId="38" fillId="0" borderId="40" xfId="56" applyFont="1" applyFill="1" applyBorder="1" applyAlignment="1">
      <alignment horizontal="center"/>
      <protection/>
    </xf>
    <xf numFmtId="0" fontId="38" fillId="0" borderId="76" xfId="56" applyFont="1" applyFill="1" applyBorder="1" applyAlignment="1">
      <alignment horizontal="center"/>
      <protection/>
    </xf>
    <xf numFmtId="0" fontId="38" fillId="0" borderId="63" xfId="56" applyFont="1" applyFill="1" applyBorder="1" applyAlignment="1">
      <alignment horizontal="center"/>
      <protection/>
    </xf>
    <xf numFmtId="0" fontId="38" fillId="0" borderId="39" xfId="64" applyFont="1" applyFill="1" applyBorder="1" applyAlignment="1">
      <alignment horizontal="center"/>
      <protection/>
    </xf>
    <xf numFmtId="0" fontId="38" fillId="0" borderId="18" xfId="64" applyFont="1" applyFill="1" applyBorder="1" applyAlignment="1">
      <alignment horizontal="center"/>
      <protection/>
    </xf>
    <xf numFmtId="0" fontId="38" fillId="16" borderId="45" xfId="59" applyFont="1" applyFill="1" applyBorder="1" applyAlignment="1">
      <alignment horizontal="center"/>
      <protection/>
    </xf>
    <xf numFmtId="0" fontId="38" fillId="16" borderId="46" xfId="59" applyFont="1" applyFill="1" applyBorder="1" applyAlignment="1">
      <alignment horizontal="center"/>
      <protection/>
    </xf>
    <xf numFmtId="0" fontId="34" fillId="0" borderId="45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8" fillId="0" borderId="62" xfId="0" applyFont="1" applyFill="1" applyBorder="1" applyAlignment="1">
      <alignment horizontal="center"/>
    </xf>
    <xf numFmtId="0" fontId="38" fillId="0" borderId="54" xfId="0" applyFont="1" applyFill="1" applyBorder="1" applyAlignment="1">
      <alignment horizontal="center"/>
    </xf>
    <xf numFmtId="0" fontId="41" fillId="0" borderId="45" xfId="0" applyFont="1" applyFill="1" applyBorder="1" applyAlignment="1">
      <alignment horizontal="center"/>
    </xf>
    <xf numFmtId="0" fontId="41" fillId="0" borderId="40" xfId="0" applyFont="1" applyFill="1" applyBorder="1" applyAlignment="1">
      <alignment horizontal="center"/>
    </xf>
    <xf numFmtId="0" fontId="38" fillId="0" borderId="45" xfId="0" applyFont="1" applyFill="1" applyBorder="1" applyAlignment="1">
      <alignment horizontal="center"/>
    </xf>
    <xf numFmtId="0" fontId="38" fillId="0" borderId="40" xfId="0" applyFont="1" applyFill="1" applyBorder="1" applyAlignment="1">
      <alignment horizontal="center"/>
    </xf>
    <xf numFmtId="0" fontId="38" fillId="0" borderId="46" xfId="0" applyFont="1" applyFill="1" applyBorder="1" applyAlignment="1">
      <alignment horizontal="center"/>
    </xf>
    <xf numFmtId="0" fontId="36" fillId="0" borderId="39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49" fontId="34" fillId="0" borderId="39" xfId="0" applyNumberFormat="1" applyFont="1" applyBorder="1" applyAlignment="1">
      <alignment horizontal="center"/>
    </xf>
    <xf numFmtId="49" fontId="34" fillId="0" borderId="77" xfId="0" applyNumberFormat="1" applyFont="1" applyBorder="1" applyAlignment="1">
      <alignment horizontal="center"/>
    </xf>
    <xf numFmtId="0" fontId="36" fillId="0" borderId="76" xfId="0" applyFont="1" applyBorder="1" applyAlignment="1">
      <alignment horizontal="center" vertical="center"/>
    </xf>
    <xf numFmtId="0" fontId="36" fillId="0" borderId="67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8" fillId="0" borderId="73" xfId="0" applyFont="1" applyFill="1" applyBorder="1" applyAlignment="1">
      <alignment horizontal="center"/>
    </xf>
    <xf numFmtId="0" fontId="38" fillId="0" borderId="68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34" fillId="0" borderId="56" xfId="0" applyFont="1" applyFill="1" applyBorder="1" applyAlignment="1">
      <alignment horizontal="center"/>
    </xf>
    <xf numFmtId="0" fontId="34" fillId="0" borderId="55" xfId="0" applyFont="1" applyFill="1" applyBorder="1" applyAlignment="1">
      <alignment horizontal="center"/>
    </xf>
    <xf numFmtId="49" fontId="34" fillId="0" borderId="62" xfId="0" applyNumberFormat="1" applyFont="1" applyBorder="1" applyAlignment="1">
      <alignment horizontal="center"/>
    </xf>
    <xf numFmtId="0" fontId="34" fillId="0" borderId="3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Imre 751757" xfId="56"/>
    <cellStyle name="Normál_Könyv kiad.221115" xfId="57"/>
    <cellStyle name="Normál_Lapkiadás 221214" xfId="58"/>
    <cellStyle name="Normál_Munka1" xfId="59"/>
    <cellStyle name="Normál_NNÖ 751164" xfId="60"/>
    <cellStyle name="Normál_Óvodai int.étk. 552312" xfId="61"/>
    <cellStyle name="Normál_Óvodai nevelés" xfId="62"/>
    <cellStyle name="Normál_Saját v. bérelt ing.h.701015" xfId="63"/>
    <cellStyle name="Normál_Város és községgazd.751845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workbookViewId="0" topLeftCell="A85">
      <selection activeCell="A116" sqref="A116:B116"/>
    </sheetView>
  </sheetViews>
  <sheetFormatPr defaultColWidth="9.140625" defaultRowHeight="12.75"/>
  <cols>
    <col min="1" max="1" width="10.421875" style="84" customWidth="1"/>
    <col min="2" max="2" width="38.421875" style="84" customWidth="1"/>
    <col min="3" max="3" width="19.57421875" style="85" customWidth="1"/>
    <col min="5" max="5" width="10.421875" style="111" customWidth="1"/>
    <col min="6" max="6" width="38.421875" style="111" customWidth="1"/>
    <col min="7" max="7" width="19.57421875" style="111" customWidth="1"/>
  </cols>
  <sheetData>
    <row r="1" spans="1:7" ht="16.5" thickBot="1">
      <c r="A1" s="61"/>
      <c r="B1" s="62"/>
      <c r="C1" s="63"/>
      <c r="E1" s="61"/>
      <c r="F1" s="62"/>
      <c r="G1" s="63"/>
    </row>
    <row r="2" spans="1:7" s="10" customFormat="1" ht="15" thickBot="1">
      <c r="A2" s="567" t="s">
        <v>39</v>
      </c>
      <c r="B2" s="568"/>
      <c r="C2" s="569"/>
      <c r="E2" s="564" t="s">
        <v>29</v>
      </c>
      <c r="F2" s="565"/>
      <c r="G2" s="566"/>
    </row>
    <row r="3" spans="1:7" s="10" customFormat="1" ht="13.5" thickBot="1">
      <c r="A3" s="98" t="s">
        <v>178</v>
      </c>
      <c r="B3" s="99" t="s">
        <v>286</v>
      </c>
      <c r="C3" s="95" t="s">
        <v>105</v>
      </c>
      <c r="E3" s="93" t="s">
        <v>178</v>
      </c>
      <c r="F3" s="90" t="s">
        <v>286</v>
      </c>
      <c r="G3" s="95" t="s">
        <v>105</v>
      </c>
    </row>
    <row r="4" spans="1:7" ht="13.5" customHeight="1">
      <c r="A4" s="73" t="s">
        <v>185</v>
      </c>
      <c r="B4" s="74" t="s">
        <v>180</v>
      </c>
      <c r="C4" s="76">
        <v>0</v>
      </c>
      <c r="E4" s="119" t="s">
        <v>420</v>
      </c>
      <c r="F4" s="107" t="s">
        <v>426</v>
      </c>
      <c r="G4" s="120">
        <v>0</v>
      </c>
    </row>
    <row r="5" spans="1:7" ht="13.5" customHeight="1">
      <c r="A5" s="64" t="s">
        <v>186</v>
      </c>
      <c r="B5" s="65" t="s">
        <v>181</v>
      </c>
      <c r="C5" s="66">
        <v>0</v>
      </c>
      <c r="E5" s="114" t="s">
        <v>421</v>
      </c>
      <c r="F5" s="106" t="s">
        <v>427</v>
      </c>
      <c r="G5" s="115">
        <v>0</v>
      </c>
    </row>
    <row r="6" spans="1:7" ht="13.5" customHeight="1">
      <c r="A6" s="64" t="s">
        <v>187</v>
      </c>
      <c r="B6" s="65" t="s">
        <v>30</v>
      </c>
      <c r="C6" s="66">
        <v>0</v>
      </c>
      <c r="E6" s="114" t="s">
        <v>422</v>
      </c>
      <c r="F6" s="106" t="s">
        <v>428</v>
      </c>
      <c r="G6" s="115">
        <v>0</v>
      </c>
    </row>
    <row r="7" spans="1:7" ht="13.5" customHeight="1">
      <c r="A7" s="64" t="s">
        <v>188</v>
      </c>
      <c r="B7" s="65" t="s">
        <v>182</v>
      </c>
      <c r="C7" s="66">
        <v>0</v>
      </c>
      <c r="E7" s="114" t="s">
        <v>423</v>
      </c>
      <c r="F7" s="106" t="s">
        <v>430</v>
      </c>
      <c r="G7" s="115">
        <v>0</v>
      </c>
    </row>
    <row r="8" spans="1:7" ht="13.5" customHeight="1">
      <c r="A8" s="64" t="s">
        <v>189</v>
      </c>
      <c r="B8" s="65" t="s">
        <v>183</v>
      </c>
      <c r="C8" s="66">
        <v>0</v>
      </c>
      <c r="E8" s="114" t="s">
        <v>424</v>
      </c>
      <c r="F8" s="106" t="s">
        <v>429</v>
      </c>
      <c r="G8" s="115">
        <v>0</v>
      </c>
    </row>
    <row r="9" spans="1:7" ht="13.5" customHeight="1" thickBot="1">
      <c r="A9" s="108" t="s">
        <v>190</v>
      </c>
      <c r="B9" s="109" t="s">
        <v>184</v>
      </c>
      <c r="C9" s="110">
        <v>0</v>
      </c>
      <c r="E9" s="114" t="s">
        <v>425</v>
      </c>
      <c r="F9" s="106" t="s">
        <v>431</v>
      </c>
      <c r="G9" s="115">
        <v>0</v>
      </c>
    </row>
    <row r="10" spans="1:7" ht="13.5" customHeight="1" thickBot="1">
      <c r="A10" s="570" t="s">
        <v>287</v>
      </c>
      <c r="B10" s="571"/>
      <c r="C10" s="72">
        <f>SUM(C4:C9)</f>
        <v>0</v>
      </c>
      <c r="E10" s="114" t="s">
        <v>432</v>
      </c>
      <c r="F10" s="106" t="s">
        <v>440</v>
      </c>
      <c r="G10" s="115">
        <v>0</v>
      </c>
    </row>
    <row r="11" spans="1:7" ht="13.5" customHeight="1">
      <c r="A11" s="73" t="s">
        <v>195</v>
      </c>
      <c r="B11" s="74" t="s">
        <v>95</v>
      </c>
      <c r="C11" s="76">
        <v>0</v>
      </c>
      <c r="E11" s="114" t="s">
        <v>433</v>
      </c>
      <c r="F11" s="106" t="s">
        <v>441</v>
      </c>
      <c r="G11" s="115">
        <v>0</v>
      </c>
    </row>
    <row r="12" spans="1:7" ht="13.5" customHeight="1">
      <c r="A12" s="64" t="s">
        <v>196</v>
      </c>
      <c r="B12" s="65" t="s">
        <v>51</v>
      </c>
      <c r="C12" s="66">
        <v>0</v>
      </c>
      <c r="E12" s="114" t="s">
        <v>434</v>
      </c>
      <c r="F12" s="106" t="s">
        <v>442</v>
      </c>
      <c r="G12" s="115">
        <v>0</v>
      </c>
    </row>
    <row r="13" spans="1:7" ht="13.5" customHeight="1">
      <c r="A13" s="64" t="s">
        <v>194</v>
      </c>
      <c r="B13" s="65" t="s">
        <v>108</v>
      </c>
      <c r="C13" s="66">
        <v>0</v>
      </c>
      <c r="E13" s="114" t="s">
        <v>435</v>
      </c>
      <c r="F13" s="106" t="s">
        <v>443</v>
      </c>
      <c r="G13" s="115">
        <v>0</v>
      </c>
    </row>
    <row r="14" spans="1:7" ht="13.5" customHeight="1" thickBot="1">
      <c r="A14" s="67" t="s">
        <v>193</v>
      </c>
      <c r="B14" s="68" t="s">
        <v>191</v>
      </c>
      <c r="C14" s="70">
        <v>0</v>
      </c>
      <c r="E14" s="114" t="s">
        <v>436</v>
      </c>
      <c r="F14" s="106" t="s">
        <v>444</v>
      </c>
      <c r="G14" s="115">
        <v>0</v>
      </c>
    </row>
    <row r="15" spans="1:7" ht="13.5" customHeight="1" thickBot="1">
      <c r="A15" s="570" t="s">
        <v>288</v>
      </c>
      <c r="B15" s="571"/>
      <c r="C15" s="72">
        <f>C11+C12+C13+C14</f>
        <v>0</v>
      </c>
      <c r="E15" s="114" t="s">
        <v>437</v>
      </c>
      <c r="F15" s="106" t="s">
        <v>445</v>
      </c>
      <c r="G15" s="115">
        <v>0</v>
      </c>
    </row>
    <row r="16" spans="1:7" ht="13.5" customHeight="1">
      <c r="A16" s="73" t="s">
        <v>192</v>
      </c>
      <c r="B16" s="74" t="s">
        <v>197</v>
      </c>
      <c r="C16" s="76">
        <v>0</v>
      </c>
      <c r="E16" s="114" t="s">
        <v>438</v>
      </c>
      <c r="F16" s="106" t="s">
        <v>446</v>
      </c>
      <c r="G16" s="115">
        <v>0</v>
      </c>
    </row>
    <row r="17" spans="1:7" ht="13.5" customHeight="1" thickBot="1">
      <c r="A17" s="64" t="s">
        <v>198</v>
      </c>
      <c r="B17" s="65" t="s">
        <v>199</v>
      </c>
      <c r="C17" s="66">
        <v>0</v>
      </c>
      <c r="E17" s="116" t="s">
        <v>439</v>
      </c>
      <c r="F17" s="117" t="s">
        <v>456</v>
      </c>
      <c r="G17" s="118">
        <v>0</v>
      </c>
    </row>
    <row r="18" spans="1:7" ht="13.5" customHeight="1" thickBot="1">
      <c r="A18" s="67" t="s">
        <v>200</v>
      </c>
      <c r="B18" s="68" t="s">
        <v>50</v>
      </c>
      <c r="C18" s="70">
        <v>0</v>
      </c>
      <c r="E18" s="562" t="s">
        <v>451</v>
      </c>
      <c r="F18" s="563"/>
      <c r="G18" s="124">
        <f>SUM(G4:G17)</f>
        <v>0</v>
      </c>
    </row>
    <row r="19" spans="1:7" ht="13.5" customHeight="1" thickBot="1">
      <c r="A19" s="560" t="s">
        <v>33</v>
      </c>
      <c r="B19" s="561"/>
      <c r="C19" s="72">
        <f>C16+C17+C18</f>
        <v>0</v>
      </c>
      <c r="E19" s="91" t="s">
        <v>447</v>
      </c>
      <c r="F19" s="92" t="s">
        <v>449</v>
      </c>
      <c r="G19" s="120">
        <v>0</v>
      </c>
    </row>
    <row r="20" spans="1:7" ht="13.5" customHeight="1">
      <c r="A20" s="73" t="s">
        <v>201</v>
      </c>
      <c r="B20" s="74" t="s">
        <v>203</v>
      </c>
      <c r="C20" s="76">
        <v>0</v>
      </c>
      <c r="E20" s="104" t="s">
        <v>448</v>
      </c>
      <c r="F20" s="100" t="s">
        <v>450</v>
      </c>
      <c r="G20" s="115">
        <v>0</v>
      </c>
    </row>
    <row r="21" spans="1:7" ht="13.5" customHeight="1">
      <c r="A21" s="64" t="s">
        <v>202</v>
      </c>
      <c r="B21" s="65" t="s">
        <v>204</v>
      </c>
      <c r="C21" s="66">
        <v>0</v>
      </c>
      <c r="E21" s="114" t="s">
        <v>458</v>
      </c>
      <c r="F21" s="106" t="s">
        <v>462</v>
      </c>
      <c r="G21" s="115">
        <v>0</v>
      </c>
    </row>
    <row r="22" spans="1:7" s="10" customFormat="1" ht="13.5" customHeight="1" thickBot="1">
      <c r="A22" s="67" t="s">
        <v>206</v>
      </c>
      <c r="B22" s="68" t="s">
        <v>205</v>
      </c>
      <c r="C22" s="70">
        <v>0</v>
      </c>
      <c r="E22" s="114" t="s">
        <v>459</v>
      </c>
      <c r="F22" s="106" t="s">
        <v>463</v>
      </c>
      <c r="G22" s="115">
        <v>0</v>
      </c>
    </row>
    <row r="23" spans="1:7" s="10" customFormat="1" ht="13.5" customHeight="1" thickBot="1">
      <c r="A23" s="570" t="s">
        <v>62</v>
      </c>
      <c r="B23" s="571"/>
      <c r="C23" s="72">
        <f>C20+C21+C22</f>
        <v>0</v>
      </c>
      <c r="E23" s="104" t="s">
        <v>460</v>
      </c>
      <c r="F23" s="106" t="s">
        <v>461</v>
      </c>
      <c r="G23" s="115">
        <v>0</v>
      </c>
    </row>
    <row r="24" spans="1:7" s="10" customFormat="1" ht="13.5" customHeight="1" thickBot="1">
      <c r="A24" s="560" t="s">
        <v>293</v>
      </c>
      <c r="B24" s="561"/>
      <c r="C24" s="72">
        <f>C10+C15+C19+C23</f>
        <v>0</v>
      </c>
      <c r="E24" s="114" t="s">
        <v>453</v>
      </c>
      <c r="F24" s="106" t="s">
        <v>454</v>
      </c>
      <c r="G24" s="115">
        <v>0</v>
      </c>
    </row>
    <row r="25" spans="1:7" s="10" customFormat="1" ht="13.5" customHeight="1" thickBot="1">
      <c r="A25" s="73" t="s">
        <v>207</v>
      </c>
      <c r="B25" s="74" t="s">
        <v>208</v>
      </c>
      <c r="C25" s="76">
        <v>0</v>
      </c>
      <c r="E25" s="116" t="s">
        <v>457</v>
      </c>
      <c r="F25" s="117" t="s">
        <v>455</v>
      </c>
      <c r="G25" s="118">
        <v>0</v>
      </c>
    </row>
    <row r="26" spans="1:7" ht="13.5" customHeight="1" thickBot="1">
      <c r="A26" s="64" t="s">
        <v>210</v>
      </c>
      <c r="B26" s="65" t="s">
        <v>209</v>
      </c>
      <c r="C26" s="66">
        <v>0</v>
      </c>
      <c r="E26" s="562" t="s">
        <v>452</v>
      </c>
      <c r="F26" s="563"/>
      <c r="G26" s="124">
        <f>SUM(G19:G25)</f>
        <v>0</v>
      </c>
    </row>
    <row r="27" spans="1:7" ht="13.5" customHeight="1">
      <c r="A27" s="64" t="s">
        <v>211</v>
      </c>
      <c r="B27" s="65" t="s">
        <v>38</v>
      </c>
      <c r="C27" s="66">
        <v>0</v>
      </c>
      <c r="E27" s="119" t="s">
        <v>464</v>
      </c>
      <c r="F27" s="107" t="s">
        <v>468</v>
      </c>
      <c r="G27" s="120">
        <v>0</v>
      </c>
    </row>
    <row r="28" spans="1:7" ht="13.5" customHeight="1">
      <c r="A28" s="64" t="s">
        <v>212</v>
      </c>
      <c r="B28" s="65" t="s">
        <v>215</v>
      </c>
      <c r="C28" s="66">
        <v>0</v>
      </c>
      <c r="E28" s="114" t="s">
        <v>465</v>
      </c>
      <c r="F28" s="106" t="s">
        <v>11</v>
      </c>
      <c r="G28" s="115">
        <v>0</v>
      </c>
    </row>
    <row r="29" spans="1:7" ht="13.5" customHeight="1">
      <c r="A29" s="64" t="s">
        <v>213</v>
      </c>
      <c r="B29" s="65" t="s">
        <v>216</v>
      </c>
      <c r="C29" s="66">
        <v>0</v>
      </c>
      <c r="E29" s="114" t="s">
        <v>466</v>
      </c>
      <c r="F29" s="106" t="s">
        <v>479</v>
      </c>
      <c r="G29" s="115">
        <v>0</v>
      </c>
    </row>
    <row r="30" spans="1:7" ht="13.5" customHeight="1" thickBot="1">
      <c r="A30" s="64" t="s">
        <v>214</v>
      </c>
      <c r="B30" s="65" t="s">
        <v>217</v>
      </c>
      <c r="C30" s="66">
        <v>0</v>
      </c>
      <c r="E30" s="116" t="s">
        <v>467</v>
      </c>
      <c r="F30" s="117" t="s">
        <v>469</v>
      </c>
      <c r="G30" s="118">
        <v>0</v>
      </c>
    </row>
    <row r="31" spans="1:7" ht="13.5" customHeight="1" thickBot="1">
      <c r="A31" s="64" t="s">
        <v>218</v>
      </c>
      <c r="B31" s="65" t="s">
        <v>222</v>
      </c>
      <c r="C31" s="66">
        <v>0</v>
      </c>
      <c r="E31" s="562" t="s">
        <v>168</v>
      </c>
      <c r="F31" s="563"/>
      <c r="G31" s="124">
        <f>SUM(G27:G30)</f>
        <v>0</v>
      </c>
    </row>
    <row r="32" spans="1:7" ht="13.5" customHeight="1">
      <c r="A32" s="64" t="s">
        <v>219</v>
      </c>
      <c r="B32" s="65" t="s">
        <v>223</v>
      </c>
      <c r="C32" s="66">
        <v>0</v>
      </c>
      <c r="E32" s="119" t="s">
        <v>470</v>
      </c>
      <c r="F32" s="226" t="s">
        <v>471</v>
      </c>
      <c r="G32" s="120">
        <v>0</v>
      </c>
    </row>
    <row r="33" spans="1:7" ht="13.5" customHeight="1" thickBot="1">
      <c r="A33" s="64" t="s">
        <v>220</v>
      </c>
      <c r="B33" s="65" t="s">
        <v>225</v>
      </c>
      <c r="C33" s="66">
        <v>0</v>
      </c>
      <c r="E33" s="116" t="s">
        <v>472</v>
      </c>
      <c r="F33" s="227" t="s">
        <v>473</v>
      </c>
      <c r="G33" s="118">
        <v>0</v>
      </c>
    </row>
    <row r="34" spans="1:7" ht="13.5" customHeight="1" thickBot="1">
      <c r="A34" s="64" t="s">
        <v>221</v>
      </c>
      <c r="B34" s="65" t="s">
        <v>226</v>
      </c>
      <c r="C34" s="66">
        <v>0</v>
      </c>
      <c r="E34" s="562" t="s">
        <v>477</v>
      </c>
      <c r="F34" s="563"/>
      <c r="G34" s="124">
        <f>G32+G33</f>
        <v>0</v>
      </c>
    </row>
    <row r="35" spans="1:7" ht="13.5" customHeight="1" thickBot="1">
      <c r="A35" s="64" t="s">
        <v>224</v>
      </c>
      <c r="B35" s="65" t="s">
        <v>227</v>
      </c>
      <c r="C35" s="66">
        <v>0</v>
      </c>
      <c r="E35" s="121" t="s">
        <v>474</v>
      </c>
      <c r="F35" s="122" t="s">
        <v>475</v>
      </c>
      <c r="G35" s="123">
        <v>0</v>
      </c>
    </row>
    <row r="36" spans="1:7" ht="13.5" customHeight="1" thickBot="1">
      <c r="A36" s="64" t="s">
        <v>228</v>
      </c>
      <c r="B36" s="65" t="s">
        <v>229</v>
      </c>
      <c r="C36" s="66">
        <v>0</v>
      </c>
      <c r="E36" s="562" t="s">
        <v>476</v>
      </c>
      <c r="F36" s="563"/>
      <c r="G36" s="124">
        <f>G35</f>
        <v>0</v>
      </c>
    </row>
    <row r="37" spans="1:7" ht="13.5" customHeight="1" thickBot="1">
      <c r="A37" s="67" t="s">
        <v>230</v>
      </c>
      <c r="B37" s="68" t="s">
        <v>231</v>
      </c>
      <c r="C37" s="70">
        <v>0</v>
      </c>
      <c r="E37" s="119" t="s">
        <v>478</v>
      </c>
      <c r="F37" s="107" t="s">
        <v>12</v>
      </c>
      <c r="G37" s="120">
        <v>0</v>
      </c>
    </row>
    <row r="38" spans="1:7" ht="13.5" customHeight="1" thickBot="1">
      <c r="A38" s="570" t="s">
        <v>55</v>
      </c>
      <c r="B38" s="571"/>
      <c r="C38" s="72">
        <f>SUM(C25:C37)</f>
        <v>0</v>
      </c>
      <c r="E38" s="116" t="s">
        <v>480</v>
      </c>
      <c r="F38" s="117" t="s">
        <v>481</v>
      </c>
      <c r="G38" s="118">
        <v>0</v>
      </c>
    </row>
    <row r="39" spans="1:7" ht="13.5" customHeight="1" thickBot="1">
      <c r="A39" s="73" t="s">
        <v>233</v>
      </c>
      <c r="B39" s="74" t="s">
        <v>234</v>
      </c>
      <c r="C39" s="76">
        <v>0</v>
      </c>
      <c r="E39" s="562" t="s">
        <v>482</v>
      </c>
      <c r="F39" s="563"/>
      <c r="G39" s="124">
        <f>G37+G38</f>
        <v>0</v>
      </c>
    </row>
    <row r="40" spans="1:7" ht="13.5" customHeight="1">
      <c r="A40" s="64" t="s">
        <v>235</v>
      </c>
      <c r="B40" s="65" t="s">
        <v>244</v>
      </c>
      <c r="C40" s="66">
        <v>0</v>
      </c>
      <c r="E40" s="119" t="s">
        <v>491</v>
      </c>
      <c r="F40" s="107" t="s">
        <v>492</v>
      </c>
      <c r="G40" s="120">
        <v>0</v>
      </c>
    </row>
    <row r="41" spans="1:7" ht="13.5" customHeight="1">
      <c r="A41" s="64" t="s">
        <v>236</v>
      </c>
      <c r="B41" s="65" t="s">
        <v>238</v>
      </c>
      <c r="C41" s="66">
        <v>0</v>
      </c>
      <c r="E41" s="114" t="s">
        <v>483</v>
      </c>
      <c r="F41" s="106" t="s">
        <v>484</v>
      </c>
      <c r="G41" s="115">
        <v>0</v>
      </c>
    </row>
    <row r="42" spans="1:7" ht="13.5" customHeight="1">
      <c r="A42" s="64" t="s">
        <v>237</v>
      </c>
      <c r="B42" s="65" t="s">
        <v>239</v>
      </c>
      <c r="C42" s="66">
        <v>0</v>
      </c>
      <c r="E42" s="114" t="s">
        <v>485</v>
      </c>
      <c r="F42" s="106" t="s">
        <v>486</v>
      </c>
      <c r="G42" s="115">
        <v>0</v>
      </c>
    </row>
    <row r="43" spans="1:7" ht="13.5" customHeight="1">
      <c r="A43" s="64" t="s">
        <v>241</v>
      </c>
      <c r="B43" s="65" t="s">
        <v>240</v>
      </c>
      <c r="C43" s="66">
        <v>0</v>
      </c>
      <c r="E43" s="114" t="s">
        <v>487</v>
      </c>
      <c r="F43" s="106" t="s">
        <v>490</v>
      </c>
      <c r="G43" s="115">
        <v>0</v>
      </c>
    </row>
    <row r="44" spans="1:7" ht="13.5" customHeight="1" thickBot="1">
      <c r="A44" s="64" t="s">
        <v>243</v>
      </c>
      <c r="B44" s="65" t="s">
        <v>242</v>
      </c>
      <c r="C44" s="66">
        <v>0</v>
      </c>
      <c r="E44" s="116" t="s">
        <v>488</v>
      </c>
      <c r="F44" s="117" t="s">
        <v>489</v>
      </c>
      <c r="G44" s="118">
        <v>0</v>
      </c>
    </row>
    <row r="45" spans="1:7" ht="13.5" customHeight="1" thickBot="1">
      <c r="A45" s="64" t="s">
        <v>232</v>
      </c>
      <c r="B45" s="65" t="s">
        <v>245</v>
      </c>
      <c r="C45" s="66">
        <v>0</v>
      </c>
      <c r="E45" s="580" t="s">
        <v>493</v>
      </c>
      <c r="F45" s="581"/>
      <c r="G45" s="125">
        <f>SUM(G40:G44)</f>
        <v>0</v>
      </c>
    </row>
    <row r="46" spans="1:7" ht="13.5" customHeight="1" thickBot="1">
      <c r="A46" s="67" t="s">
        <v>247</v>
      </c>
      <c r="B46" s="68" t="s">
        <v>246</v>
      </c>
      <c r="C46" s="70">
        <v>0</v>
      </c>
      <c r="E46" s="126" t="s">
        <v>494</v>
      </c>
      <c r="F46" s="127" t="s">
        <v>495</v>
      </c>
      <c r="G46" s="128">
        <v>0</v>
      </c>
    </row>
    <row r="47" spans="1:7" ht="13.5" customHeight="1" thickBot="1">
      <c r="A47" s="570" t="s">
        <v>289</v>
      </c>
      <c r="B47" s="571"/>
      <c r="C47" s="72">
        <f>SUM(C39:C46)</f>
        <v>0</v>
      </c>
      <c r="E47" s="114" t="s">
        <v>496</v>
      </c>
      <c r="F47" s="106" t="s">
        <v>497</v>
      </c>
      <c r="G47" s="115">
        <v>0</v>
      </c>
    </row>
    <row r="48" spans="1:7" ht="13.5" customHeight="1">
      <c r="A48" s="73" t="s">
        <v>248</v>
      </c>
      <c r="B48" s="74" t="s">
        <v>249</v>
      </c>
      <c r="C48" s="78">
        <v>0</v>
      </c>
      <c r="E48" s="114" t="s">
        <v>498</v>
      </c>
      <c r="F48" s="106" t="s">
        <v>499</v>
      </c>
      <c r="G48" s="115">
        <v>0</v>
      </c>
    </row>
    <row r="49" spans="1:7" ht="13.5" customHeight="1">
      <c r="A49" s="64" t="s">
        <v>252</v>
      </c>
      <c r="B49" s="65" t="s">
        <v>250</v>
      </c>
      <c r="C49" s="80">
        <v>0</v>
      </c>
      <c r="E49" s="114" t="s">
        <v>295</v>
      </c>
      <c r="F49" s="106" t="s">
        <v>500</v>
      </c>
      <c r="G49" s="115">
        <v>0</v>
      </c>
    </row>
    <row r="50" spans="1:7" ht="13.5" customHeight="1">
      <c r="A50" s="64" t="s">
        <v>253</v>
      </c>
      <c r="B50" s="65" t="s">
        <v>251</v>
      </c>
      <c r="C50" s="80">
        <v>0</v>
      </c>
      <c r="E50" s="114" t="s">
        <v>501</v>
      </c>
      <c r="F50" s="106" t="s">
        <v>503</v>
      </c>
      <c r="G50" s="115">
        <v>0</v>
      </c>
    </row>
    <row r="51" spans="1:7" ht="13.5" customHeight="1">
      <c r="A51" s="64" t="s">
        <v>254</v>
      </c>
      <c r="B51" s="65" t="s">
        <v>42</v>
      </c>
      <c r="C51" s="80">
        <v>0</v>
      </c>
      <c r="E51" s="114" t="s">
        <v>502</v>
      </c>
      <c r="F51" s="106" t="s">
        <v>504</v>
      </c>
      <c r="G51" s="115">
        <v>0</v>
      </c>
    </row>
    <row r="52" spans="1:7" ht="13.5" customHeight="1">
      <c r="A52" s="64" t="s">
        <v>255</v>
      </c>
      <c r="B52" s="65" t="s">
        <v>256</v>
      </c>
      <c r="C52" s="80">
        <v>0</v>
      </c>
      <c r="E52" s="114" t="s">
        <v>505</v>
      </c>
      <c r="F52" s="106" t="s">
        <v>509</v>
      </c>
      <c r="G52" s="115">
        <v>0</v>
      </c>
    </row>
    <row r="53" spans="1:7" ht="13.5" customHeight="1">
      <c r="A53" s="64" t="s">
        <v>257</v>
      </c>
      <c r="B53" s="65" t="s">
        <v>258</v>
      </c>
      <c r="C53" s="80">
        <v>0</v>
      </c>
      <c r="E53" s="114" t="s">
        <v>506</v>
      </c>
      <c r="F53" s="106" t="s">
        <v>510</v>
      </c>
      <c r="G53" s="115">
        <v>0</v>
      </c>
    </row>
    <row r="54" spans="1:7" ht="13.5" customHeight="1">
      <c r="A54" s="64" t="s">
        <v>259</v>
      </c>
      <c r="B54" s="65" t="s">
        <v>261</v>
      </c>
      <c r="C54" s="80">
        <v>0</v>
      </c>
      <c r="E54" s="114" t="s">
        <v>507</v>
      </c>
      <c r="F54" s="106" t="s">
        <v>511</v>
      </c>
      <c r="G54" s="115">
        <v>0</v>
      </c>
    </row>
    <row r="55" spans="1:7" ht="13.5" customHeight="1">
      <c r="A55" s="64" t="s">
        <v>260</v>
      </c>
      <c r="B55" s="65" t="s">
        <v>262</v>
      </c>
      <c r="C55" s="80">
        <v>0</v>
      </c>
      <c r="E55" s="114" t="s">
        <v>508</v>
      </c>
      <c r="F55" s="106" t="s">
        <v>512</v>
      </c>
      <c r="G55" s="115">
        <v>0</v>
      </c>
    </row>
    <row r="56" spans="1:7" ht="13.5" customHeight="1">
      <c r="A56" s="64" t="s">
        <v>263</v>
      </c>
      <c r="B56" s="65" t="s">
        <v>265</v>
      </c>
      <c r="C56" s="80">
        <v>0</v>
      </c>
      <c r="E56" s="114" t="s">
        <v>513</v>
      </c>
      <c r="F56" s="106" t="s">
        <v>155</v>
      </c>
      <c r="G56" s="115">
        <v>0</v>
      </c>
    </row>
    <row r="57" spans="1:7" ht="13.5" customHeight="1">
      <c r="A57" s="64" t="s">
        <v>264</v>
      </c>
      <c r="B57" s="65" t="s">
        <v>266</v>
      </c>
      <c r="C57" s="80">
        <v>0</v>
      </c>
      <c r="E57" s="114" t="s">
        <v>515</v>
      </c>
      <c r="F57" s="106" t="s">
        <v>514</v>
      </c>
      <c r="G57" s="115">
        <v>0</v>
      </c>
    </row>
    <row r="58" spans="1:7" ht="13.5" customHeight="1">
      <c r="A58" s="64" t="s">
        <v>611</v>
      </c>
      <c r="B58" s="65" t="s">
        <v>612</v>
      </c>
      <c r="C58" s="80">
        <v>0</v>
      </c>
      <c r="E58" s="114" t="s">
        <v>517</v>
      </c>
      <c r="F58" s="106" t="s">
        <v>516</v>
      </c>
      <c r="G58" s="115">
        <v>0</v>
      </c>
    </row>
    <row r="59" spans="1:7" ht="13.5" customHeight="1">
      <c r="A59" s="64" t="s">
        <v>267</v>
      </c>
      <c r="B59" s="65" t="s">
        <v>268</v>
      </c>
      <c r="C59" s="80">
        <v>0</v>
      </c>
      <c r="E59" s="114" t="s">
        <v>299</v>
      </c>
      <c r="F59" s="106" t="s">
        <v>518</v>
      </c>
      <c r="G59" s="115">
        <v>0</v>
      </c>
    </row>
    <row r="60" spans="1:7" ht="13.5" customHeight="1">
      <c r="A60" s="64" t="s">
        <v>272</v>
      </c>
      <c r="B60" s="65" t="s">
        <v>271</v>
      </c>
      <c r="C60" s="80">
        <v>0</v>
      </c>
      <c r="E60" s="114" t="s">
        <v>520</v>
      </c>
      <c r="F60" s="106" t="s">
        <v>519</v>
      </c>
      <c r="G60" s="115">
        <v>0</v>
      </c>
    </row>
    <row r="61" spans="1:7" ht="13.5" customHeight="1" thickBot="1">
      <c r="A61" s="67" t="s">
        <v>269</v>
      </c>
      <c r="B61" s="68" t="s">
        <v>270</v>
      </c>
      <c r="C61" s="82">
        <v>0</v>
      </c>
      <c r="E61" s="114" t="s">
        <v>521</v>
      </c>
      <c r="F61" s="106" t="s">
        <v>522</v>
      </c>
      <c r="G61" s="115">
        <v>0</v>
      </c>
    </row>
    <row r="62" spans="1:7" ht="13.5" customHeight="1" thickBot="1">
      <c r="A62" s="570" t="s">
        <v>290</v>
      </c>
      <c r="B62" s="571"/>
      <c r="C62" s="72">
        <f>SUM(C48:C61)</f>
        <v>0</v>
      </c>
      <c r="E62" s="116" t="s">
        <v>554</v>
      </c>
      <c r="F62" s="117" t="s">
        <v>553</v>
      </c>
      <c r="G62" s="118">
        <v>0</v>
      </c>
    </row>
    <row r="63" spans="1:7" ht="13.5" customHeight="1" thickBot="1">
      <c r="A63" s="73" t="s">
        <v>273</v>
      </c>
      <c r="B63" s="74" t="s">
        <v>49</v>
      </c>
      <c r="C63" s="78">
        <v>0</v>
      </c>
      <c r="E63" s="116" t="s">
        <v>523</v>
      </c>
      <c r="F63" s="117" t="s">
        <v>524</v>
      </c>
      <c r="G63" s="118">
        <v>0</v>
      </c>
    </row>
    <row r="64" spans="1:7" ht="13.5" customHeight="1" thickBot="1">
      <c r="A64" s="67" t="s">
        <v>274</v>
      </c>
      <c r="B64" s="68" t="s">
        <v>275</v>
      </c>
      <c r="C64" s="82">
        <v>0</v>
      </c>
      <c r="E64" s="580" t="s">
        <v>525</v>
      </c>
      <c r="F64" s="581"/>
      <c r="G64" s="125">
        <f>SUM(G46:G63)</f>
        <v>0</v>
      </c>
    </row>
    <row r="65" spans="1:7" ht="13.5" customHeight="1" thickBot="1">
      <c r="A65" s="570" t="s">
        <v>291</v>
      </c>
      <c r="B65" s="571"/>
      <c r="C65" s="72">
        <f>C63+C64</f>
        <v>0</v>
      </c>
      <c r="E65" s="126" t="s">
        <v>526</v>
      </c>
      <c r="F65" s="127" t="s">
        <v>527</v>
      </c>
      <c r="G65" s="128">
        <v>0</v>
      </c>
    </row>
    <row r="66" spans="1:7" ht="13.5" customHeight="1" thickBot="1">
      <c r="A66" s="73" t="s">
        <v>276</v>
      </c>
      <c r="B66" s="74" t="s">
        <v>278</v>
      </c>
      <c r="C66" s="78">
        <f>(C65+C62)*27%</f>
        <v>0</v>
      </c>
      <c r="E66" s="116" t="s">
        <v>528</v>
      </c>
      <c r="F66" s="117" t="s">
        <v>529</v>
      </c>
      <c r="G66" s="118">
        <v>0</v>
      </c>
    </row>
    <row r="67" spans="1:7" ht="13.5" customHeight="1" thickBot="1">
      <c r="A67" s="64" t="s">
        <v>277</v>
      </c>
      <c r="B67" s="65" t="s">
        <v>279</v>
      </c>
      <c r="C67" s="80">
        <v>0</v>
      </c>
      <c r="E67" s="562" t="s">
        <v>530</v>
      </c>
      <c r="F67" s="563"/>
      <c r="G67" s="124">
        <f>G65+G66</f>
        <v>0</v>
      </c>
    </row>
    <row r="68" spans="1:7" ht="13.5" customHeight="1" thickBot="1">
      <c r="A68" s="64" t="s">
        <v>280</v>
      </c>
      <c r="B68" s="65" t="s">
        <v>281</v>
      </c>
      <c r="C68" s="80">
        <v>0</v>
      </c>
      <c r="E68" s="121" t="s">
        <v>570</v>
      </c>
      <c r="F68" s="122" t="s">
        <v>571</v>
      </c>
      <c r="G68" s="123"/>
    </row>
    <row r="69" spans="1:7" ht="13.5" customHeight="1" thickBot="1">
      <c r="A69" s="64" t="s">
        <v>282</v>
      </c>
      <c r="B69" s="65" t="s">
        <v>283</v>
      </c>
      <c r="C69" s="80">
        <v>0</v>
      </c>
      <c r="E69" s="562" t="s">
        <v>572</v>
      </c>
      <c r="F69" s="563"/>
      <c r="G69" s="124">
        <f>G68</f>
        <v>0</v>
      </c>
    </row>
    <row r="70" spans="1:7" ht="13.5" thickBot="1">
      <c r="A70" s="67" t="s">
        <v>284</v>
      </c>
      <c r="B70" s="68" t="s">
        <v>285</v>
      </c>
      <c r="C70" s="82">
        <v>0</v>
      </c>
      <c r="E70" s="119" t="s">
        <v>531</v>
      </c>
      <c r="F70" s="107" t="s">
        <v>533</v>
      </c>
      <c r="G70" s="120">
        <v>0</v>
      </c>
    </row>
    <row r="71" spans="1:7" ht="13.5" thickBot="1">
      <c r="A71" s="570" t="s">
        <v>292</v>
      </c>
      <c r="B71" s="571"/>
      <c r="C71" s="72">
        <f>SUM(C66:C70)</f>
        <v>0</v>
      </c>
      <c r="E71" s="116" t="s">
        <v>532</v>
      </c>
      <c r="F71" s="117" t="s">
        <v>534</v>
      </c>
      <c r="G71" s="118">
        <v>0</v>
      </c>
    </row>
    <row r="72" spans="1:7" ht="13.5" thickBot="1">
      <c r="A72" s="576" t="s">
        <v>57</v>
      </c>
      <c r="B72" s="577"/>
      <c r="C72" s="72">
        <f>C38+C47+C62+C65+C71</f>
        <v>0</v>
      </c>
      <c r="E72" s="582" t="s">
        <v>535</v>
      </c>
      <c r="F72" s="583"/>
      <c r="G72" s="124">
        <f>G70+G71</f>
        <v>0</v>
      </c>
    </row>
    <row r="73" spans="1:7" ht="13.5" thickBot="1">
      <c r="A73" s="101" t="s">
        <v>300</v>
      </c>
      <c r="B73" s="102" t="s">
        <v>304</v>
      </c>
      <c r="C73" s="103">
        <v>0</v>
      </c>
      <c r="E73" s="576" t="s">
        <v>536</v>
      </c>
      <c r="F73" s="577"/>
      <c r="G73" s="71">
        <f>G18+G26+G31+G34+G36+G39+G45+G64+G67+G72</f>
        <v>0</v>
      </c>
    </row>
    <row r="74" spans="1:3" ht="12.75">
      <c r="A74" s="104" t="s">
        <v>301</v>
      </c>
      <c r="B74" s="100" t="s">
        <v>305</v>
      </c>
      <c r="C74" s="66">
        <v>0</v>
      </c>
    </row>
    <row r="75" spans="1:3" ht="12.75">
      <c r="A75" s="104" t="s">
        <v>302</v>
      </c>
      <c r="B75" s="100" t="s">
        <v>306</v>
      </c>
      <c r="C75" s="66">
        <v>0</v>
      </c>
    </row>
    <row r="76" spans="1:3" ht="12.75">
      <c r="A76" s="104" t="s">
        <v>303</v>
      </c>
      <c r="B76" s="100" t="s">
        <v>307</v>
      </c>
      <c r="C76" s="66">
        <v>0</v>
      </c>
    </row>
    <row r="77" spans="1:3" ht="12.75">
      <c r="A77" s="104" t="s">
        <v>587</v>
      </c>
      <c r="B77" s="100" t="s">
        <v>588</v>
      </c>
      <c r="C77" s="66">
        <v>0</v>
      </c>
    </row>
    <row r="78" spans="1:3" ht="12.75">
      <c r="A78" s="104" t="s">
        <v>309</v>
      </c>
      <c r="B78" s="100" t="s">
        <v>308</v>
      </c>
      <c r="C78" s="66">
        <v>0</v>
      </c>
    </row>
    <row r="79" spans="1:3" ht="12.75">
      <c r="A79" s="104" t="s">
        <v>310</v>
      </c>
      <c r="B79" s="100" t="s">
        <v>311</v>
      </c>
      <c r="C79" s="66">
        <v>0</v>
      </c>
    </row>
    <row r="80" spans="1:3" ht="12.75">
      <c r="A80" s="104" t="s">
        <v>585</v>
      </c>
      <c r="B80" s="100" t="s">
        <v>586</v>
      </c>
      <c r="C80" s="66">
        <v>0</v>
      </c>
    </row>
    <row r="81" spans="1:3" ht="12.75">
      <c r="A81" s="104" t="s">
        <v>312</v>
      </c>
      <c r="B81" s="100" t="s">
        <v>117</v>
      </c>
      <c r="C81" s="66">
        <v>0</v>
      </c>
    </row>
    <row r="82" spans="1:3" ht="12.75">
      <c r="A82" s="104" t="s">
        <v>313</v>
      </c>
      <c r="B82" s="100" t="s">
        <v>314</v>
      </c>
      <c r="C82" s="66">
        <v>0</v>
      </c>
    </row>
    <row r="83" spans="1:3" ht="12.75">
      <c r="A83" s="104" t="s">
        <v>315</v>
      </c>
      <c r="B83" s="100" t="s">
        <v>316</v>
      </c>
      <c r="C83" s="66">
        <v>0</v>
      </c>
    </row>
    <row r="84" spans="1:3" ht="12.75">
      <c r="A84" s="104" t="s">
        <v>317</v>
      </c>
      <c r="B84" s="100" t="s">
        <v>318</v>
      </c>
      <c r="C84" s="66">
        <v>0</v>
      </c>
    </row>
    <row r="85" spans="1:3" ht="12.75">
      <c r="A85" s="104" t="s">
        <v>319</v>
      </c>
      <c r="B85" s="100" t="s">
        <v>320</v>
      </c>
      <c r="C85" s="66">
        <v>0</v>
      </c>
    </row>
    <row r="86" spans="1:3" ht="12.75">
      <c r="A86" s="104" t="s">
        <v>321</v>
      </c>
      <c r="B86" s="100" t="s">
        <v>85</v>
      </c>
      <c r="C86" s="66">
        <v>0</v>
      </c>
    </row>
    <row r="87" spans="1:3" ht="12.75">
      <c r="A87" s="104" t="s">
        <v>322</v>
      </c>
      <c r="B87" s="100" t="s">
        <v>86</v>
      </c>
      <c r="C87" s="66">
        <v>0</v>
      </c>
    </row>
    <row r="88" spans="1:3" ht="12.75">
      <c r="A88" s="104" t="s">
        <v>323</v>
      </c>
      <c r="B88" s="100" t="s">
        <v>328</v>
      </c>
      <c r="C88" s="66">
        <v>0</v>
      </c>
    </row>
    <row r="89" spans="1:3" ht="12.75">
      <c r="A89" s="104" t="s">
        <v>324</v>
      </c>
      <c r="B89" s="100" t="s">
        <v>326</v>
      </c>
      <c r="C89" s="66">
        <v>0</v>
      </c>
    </row>
    <row r="90" spans="1:3" ht="12.75">
      <c r="A90" s="104" t="s">
        <v>325</v>
      </c>
      <c r="B90" s="100" t="s">
        <v>327</v>
      </c>
      <c r="C90" s="66">
        <v>0</v>
      </c>
    </row>
    <row r="91" spans="1:3" ht="12.75">
      <c r="A91" s="104" t="s">
        <v>333</v>
      </c>
      <c r="B91" s="100" t="s">
        <v>329</v>
      </c>
      <c r="C91" s="66">
        <v>0</v>
      </c>
    </row>
    <row r="92" spans="1:3" ht="12.75">
      <c r="A92" s="104" t="s">
        <v>334</v>
      </c>
      <c r="B92" s="100" t="s">
        <v>330</v>
      </c>
      <c r="C92" s="66">
        <v>0</v>
      </c>
    </row>
    <row r="93" spans="1:3" ht="12.75">
      <c r="A93" s="104" t="s">
        <v>335</v>
      </c>
      <c r="B93" s="100" t="s">
        <v>331</v>
      </c>
      <c r="C93" s="66">
        <v>0</v>
      </c>
    </row>
    <row r="94" spans="1:3" ht="13.5" thickBot="1">
      <c r="A94" s="88" t="s">
        <v>336</v>
      </c>
      <c r="B94" s="89" t="s">
        <v>332</v>
      </c>
      <c r="C94" s="70">
        <v>0</v>
      </c>
    </row>
    <row r="95" spans="1:3" ht="13.5" thickBot="1">
      <c r="A95" s="578" t="s">
        <v>337</v>
      </c>
      <c r="B95" s="579"/>
      <c r="C95" s="105">
        <f>SUM(C73:C94)</f>
        <v>0</v>
      </c>
    </row>
    <row r="96" spans="1:3" ht="12.75">
      <c r="A96" s="101" t="s">
        <v>338</v>
      </c>
      <c r="B96" s="102" t="s">
        <v>339</v>
      </c>
      <c r="C96" s="103">
        <v>0</v>
      </c>
    </row>
    <row r="97" spans="1:3" ht="12.75">
      <c r="A97" s="104" t="s">
        <v>341</v>
      </c>
      <c r="B97" s="100" t="s">
        <v>340</v>
      </c>
      <c r="C97" s="66">
        <v>0</v>
      </c>
    </row>
    <row r="98" spans="1:3" ht="13.5" thickBot="1">
      <c r="A98" s="88" t="s">
        <v>342</v>
      </c>
      <c r="B98" s="89" t="s">
        <v>343</v>
      </c>
      <c r="C98" s="70">
        <v>0</v>
      </c>
    </row>
    <row r="99" spans="1:3" ht="13.5" thickBot="1">
      <c r="A99" s="572" t="s">
        <v>356</v>
      </c>
      <c r="B99" s="573"/>
      <c r="C99" s="72">
        <f>C96+C97+C98</f>
        <v>0</v>
      </c>
    </row>
    <row r="100" spans="1:3" ht="12.75">
      <c r="A100" s="297" t="s">
        <v>564</v>
      </c>
      <c r="B100" s="298" t="s">
        <v>565</v>
      </c>
      <c r="C100" s="76">
        <v>0</v>
      </c>
    </row>
    <row r="101" spans="1:3" ht="12.75">
      <c r="A101" s="104" t="s">
        <v>344</v>
      </c>
      <c r="B101" s="100" t="s">
        <v>345</v>
      </c>
      <c r="C101" s="66">
        <v>0</v>
      </c>
    </row>
    <row r="102" spans="1:3" ht="12.75">
      <c r="A102" s="104" t="s">
        <v>346</v>
      </c>
      <c r="B102" s="100" t="s">
        <v>347</v>
      </c>
      <c r="C102" s="66">
        <v>0</v>
      </c>
    </row>
    <row r="103" spans="1:3" ht="12.75">
      <c r="A103" s="104" t="s">
        <v>348</v>
      </c>
      <c r="B103" s="100" t="s">
        <v>350</v>
      </c>
      <c r="C103" s="66">
        <v>0</v>
      </c>
    </row>
    <row r="104" spans="1:3" ht="13.5" thickBot="1">
      <c r="A104" s="88" t="s">
        <v>349</v>
      </c>
      <c r="B104" s="89" t="s">
        <v>351</v>
      </c>
      <c r="C104" s="70">
        <v>0</v>
      </c>
    </row>
    <row r="105" spans="1:3" ht="13.5" thickBot="1">
      <c r="A105" s="572" t="s">
        <v>357</v>
      </c>
      <c r="B105" s="573"/>
      <c r="C105" s="72">
        <f>SUM(C100:C104)</f>
        <v>0</v>
      </c>
    </row>
    <row r="106" spans="1:3" ht="12.75">
      <c r="A106" s="91" t="s">
        <v>352</v>
      </c>
      <c r="B106" s="92" t="s">
        <v>353</v>
      </c>
      <c r="C106" s="76">
        <v>0</v>
      </c>
    </row>
    <row r="107" spans="1:3" ht="13.5" thickBot="1">
      <c r="A107" s="88" t="s">
        <v>354</v>
      </c>
      <c r="B107" s="89" t="s">
        <v>355</v>
      </c>
      <c r="C107" s="70">
        <v>0</v>
      </c>
    </row>
    <row r="108" spans="1:3" ht="13.5" thickBot="1">
      <c r="A108" s="572" t="s">
        <v>358</v>
      </c>
      <c r="B108" s="573"/>
      <c r="C108" s="72">
        <f>C106+C107</f>
        <v>0</v>
      </c>
    </row>
    <row r="109" spans="1:3" ht="13.5" thickBot="1">
      <c r="A109" s="574" t="s">
        <v>359</v>
      </c>
      <c r="B109" s="575"/>
      <c r="C109" s="299">
        <f>C99+C105+C108</f>
        <v>0</v>
      </c>
    </row>
    <row r="110" spans="1:3" ht="12.75">
      <c r="A110" s="101" t="s">
        <v>360</v>
      </c>
      <c r="B110" s="102" t="s">
        <v>362</v>
      </c>
      <c r="C110" s="103">
        <v>0</v>
      </c>
    </row>
    <row r="111" spans="1:3" ht="12.75">
      <c r="A111" s="104" t="s">
        <v>361</v>
      </c>
      <c r="B111" s="100" t="s">
        <v>363</v>
      </c>
      <c r="C111" s="66">
        <v>0</v>
      </c>
    </row>
    <row r="112" spans="1:3" ht="12.75">
      <c r="A112" s="104" t="s">
        <v>364</v>
      </c>
      <c r="B112" s="100" t="s">
        <v>366</v>
      </c>
      <c r="C112" s="66">
        <v>0</v>
      </c>
    </row>
    <row r="113" spans="1:3" ht="12.75">
      <c r="A113" s="104" t="s">
        <v>365</v>
      </c>
      <c r="B113" s="100" t="s">
        <v>367</v>
      </c>
      <c r="C113" s="66">
        <v>0</v>
      </c>
    </row>
    <row r="114" spans="1:3" ht="12.75">
      <c r="A114" s="104" t="s">
        <v>372</v>
      </c>
      <c r="B114" s="100" t="s">
        <v>370</v>
      </c>
      <c r="C114" s="66">
        <v>0</v>
      </c>
    </row>
    <row r="115" spans="1:3" ht="12.75">
      <c r="A115" s="104" t="s">
        <v>375</v>
      </c>
      <c r="B115" s="100" t="s">
        <v>369</v>
      </c>
      <c r="C115" s="66">
        <v>0</v>
      </c>
    </row>
    <row r="116" spans="1:3" ht="12.75">
      <c r="A116" s="104" t="s">
        <v>373</v>
      </c>
      <c r="B116" s="100" t="s">
        <v>368</v>
      </c>
      <c r="C116" s="66">
        <v>0</v>
      </c>
    </row>
    <row r="117" spans="1:3" ht="12.75">
      <c r="A117" s="104" t="s">
        <v>374</v>
      </c>
      <c r="B117" s="100" t="s">
        <v>371</v>
      </c>
      <c r="C117" s="66">
        <v>0</v>
      </c>
    </row>
    <row r="118" spans="1:3" ht="12.75">
      <c r="A118" s="104" t="s">
        <v>377</v>
      </c>
      <c r="B118" s="100" t="s">
        <v>376</v>
      </c>
      <c r="C118" s="66">
        <v>0</v>
      </c>
    </row>
    <row r="119" spans="1:3" ht="12.75">
      <c r="A119" s="104" t="s">
        <v>378</v>
      </c>
      <c r="B119" s="100" t="s">
        <v>379</v>
      </c>
      <c r="C119" s="66">
        <v>0</v>
      </c>
    </row>
    <row r="120" spans="1:3" ht="12.75">
      <c r="A120" s="104" t="s">
        <v>380</v>
      </c>
      <c r="B120" s="100" t="s">
        <v>381</v>
      </c>
      <c r="C120" s="66">
        <v>0</v>
      </c>
    </row>
    <row r="121" spans="1:3" ht="12.75">
      <c r="A121" s="104" t="s">
        <v>382</v>
      </c>
      <c r="B121" s="100" t="s">
        <v>383</v>
      </c>
      <c r="C121" s="66">
        <v>0</v>
      </c>
    </row>
    <row r="122" spans="1:3" ht="12.75">
      <c r="A122" s="104" t="s">
        <v>384</v>
      </c>
      <c r="B122" s="100" t="s">
        <v>386</v>
      </c>
      <c r="C122" s="66">
        <v>0</v>
      </c>
    </row>
    <row r="123" spans="1:3" ht="13.5" thickBot="1">
      <c r="A123" s="88" t="s">
        <v>385</v>
      </c>
      <c r="B123" s="89" t="s">
        <v>387</v>
      </c>
      <c r="C123" s="70">
        <v>0</v>
      </c>
    </row>
    <row r="124" spans="1:3" ht="13.5" thickBot="1">
      <c r="A124" s="572" t="s">
        <v>388</v>
      </c>
      <c r="B124" s="573"/>
      <c r="C124" s="72">
        <f>SUM(C110:C123)</f>
        <v>0</v>
      </c>
    </row>
    <row r="125" spans="1:3" ht="12.75">
      <c r="A125" s="91" t="s">
        <v>389</v>
      </c>
      <c r="B125" s="92" t="s">
        <v>390</v>
      </c>
      <c r="C125" s="76">
        <v>0</v>
      </c>
    </row>
    <row r="126" spans="1:3" ht="12.75">
      <c r="A126" s="104" t="s">
        <v>396</v>
      </c>
      <c r="B126" s="100" t="s">
        <v>391</v>
      </c>
      <c r="C126" s="66">
        <v>0</v>
      </c>
    </row>
    <row r="127" spans="1:3" ht="12.75">
      <c r="A127" s="104" t="s">
        <v>397</v>
      </c>
      <c r="B127" s="100" t="s">
        <v>99</v>
      </c>
      <c r="C127" s="66">
        <v>0</v>
      </c>
    </row>
    <row r="128" spans="1:3" ht="12.75">
      <c r="A128" s="104" t="s">
        <v>398</v>
      </c>
      <c r="B128" s="100" t="s">
        <v>392</v>
      </c>
      <c r="C128" s="66">
        <v>0</v>
      </c>
    </row>
    <row r="129" spans="1:3" ht="12.75">
      <c r="A129" s="104" t="s">
        <v>399</v>
      </c>
      <c r="B129" s="100" t="s">
        <v>393</v>
      </c>
      <c r="C129" s="66">
        <v>0</v>
      </c>
    </row>
    <row r="130" spans="1:3" ht="12.75">
      <c r="A130" s="104" t="s">
        <v>400</v>
      </c>
      <c r="B130" s="100" t="s">
        <v>394</v>
      </c>
      <c r="C130" s="66">
        <v>0</v>
      </c>
    </row>
    <row r="131" spans="1:3" ht="12.75">
      <c r="A131" s="104" t="s">
        <v>401</v>
      </c>
      <c r="B131" s="100" t="s">
        <v>395</v>
      </c>
      <c r="C131" s="66">
        <v>0</v>
      </c>
    </row>
    <row r="132" spans="1:3" ht="12.75">
      <c r="A132" s="104" t="s">
        <v>404</v>
      </c>
      <c r="B132" s="100" t="s">
        <v>402</v>
      </c>
      <c r="C132" s="66">
        <v>0</v>
      </c>
    </row>
    <row r="133" spans="1:3" ht="13.5" thickBot="1">
      <c r="A133" s="88" t="s">
        <v>405</v>
      </c>
      <c r="B133" s="89" t="s">
        <v>403</v>
      </c>
      <c r="C133" s="70">
        <v>0</v>
      </c>
    </row>
    <row r="134" spans="1:3" ht="13.5" thickBot="1">
      <c r="A134" s="572" t="s">
        <v>406</v>
      </c>
      <c r="B134" s="573"/>
      <c r="C134" s="72">
        <f>SUM(C125:C133)</f>
        <v>0</v>
      </c>
    </row>
    <row r="135" spans="1:3" ht="13.5" thickBot="1">
      <c r="A135" s="578" t="s">
        <v>407</v>
      </c>
      <c r="B135" s="579"/>
      <c r="C135" s="105">
        <f>C124+C134</f>
        <v>0</v>
      </c>
    </row>
    <row r="136" spans="1:3" ht="12.75">
      <c r="A136" s="101" t="s">
        <v>408</v>
      </c>
      <c r="B136" s="102" t="s">
        <v>409</v>
      </c>
      <c r="C136" s="103">
        <v>0</v>
      </c>
    </row>
    <row r="137" spans="1:3" ht="12.75">
      <c r="A137" s="104" t="s">
        <v>410</v>
      </c>
      <c r="B137" s="100" t="s">
        <v>411</v>
      </c>
      <c r="C137" s="66">
        <v>0</v>
      </c>
    </row>
    <row r="138" spans="1:3" ht="13.5" thickBot="1">
      <c r="A138" s="88" t="s">
        <v>413</v>
      </c>
      <c r="B138" s="89" t="s">
        <v>414</v>
      </c>
      <c r="C138" s="70">
        <v>0</v>
      </c>
    </row>
    <row r="139" spans="1:3" ht="13.5" thickBot="1">
      <c r="A139" s="572" t="s">
        <v>412</v>
      </c>
      <c r="B139" s="573"/>
      <c r="C139" s="72">
        <f>C136+C137+C138</f>
        <v>0</v>
      </c>
    </row>
    <row r="140" spans="1:3" ht="12.75">
      <c r="A140" s="91" t="s">
        <v>415</v>
      </c>
      <c r="B140" s="92" t="s">
        <v>417</v>
      </c>
      <c r="C140" s="76">
        <v>0</v>
      </c>
    </row>
    <row r="141" spans="1:3" ht="13.5" thickBot="1">
      <c r="A141" s="88" t="s">
        <v>416</v>
      </c>
      <c r="B141" s="89" t="s">
        <v>418</v>
      </c>
      <c r="C141" s="70">
        <v>0</v>
      </c>
    </row>
    <row r="142" spans="1:3" ht="13.5" thickBot="1">
      <c r="A142" s="572" t="s">
        <v>419</v>
      </c>
      <c r="B142" s="573"/>
      <c r="C142" s="72">
        <f>C140+C141</f>
        <v>0</v>
      </c>
    </row>
    <row r="143" spans="1:3" ht="13.5" thickBot="1">
      <c r="A143" s="572" t="s">
        <v>294</v>
      </c>
      <c r="B143" s="573"/>
      <c r="C143" s="71">
        <f>C72+C24+C95+C109+C135+C139+C142</f>
        <v>0</v>
      </c>
    </row>
  </sheetData>
  <sheetProtection/>
  <mergeCells count="36">
    <mergeCell ref="E64:F64"/>
    <mergeCell ref="E67:F67"/>
    <mergeCell ref="E72:F72"/>
    <mergeCell ref="E73:F73"/>
    <mergeCell ref="E69:F69"/>
    <mergeCell ref="E34:F34"/>
    <mergeCell ref="E36:F36"/>
    <mergeCell ref="E39:F39"/>
    <mergeCell ref="E45:F45"/>
    <mergeCell ref="A143:B143"/>
    <mergeCell ref="A38:B38"/>
    <mergeCell ref="A47:B47"/>
    <mergeCell ref="A62:B62"/>
    <mergeCell ref="A65:B65"/>
    <mergeCell ref="A71:B71"/>
    <mergeCell ref="A134:B134"/>
    <mergeCell ref="A135:B135"/>
    <mergeCell ref="A95:B95"/>
    <mergeCell ref="A142:B142"/>
    <mergeCell ref="A105:B105"/>
    <mergeCell ref="A23:B23"/>
    <mergeCell ref="A24:B24"/>
    <mergeCell ref="A139:B139"/>
    <mergeCell ref="A99:B99"/>
    <mergeCell ref="A109:B109"/>
    <mergeCell ref="A124:B124"/>
    <mergeCell ref="A108:B108"/>
    <mergeCell ref="A72:B72"/>
    <mergeCell ref="A19:B19"/>
    <mergeCell ref="E26:F26"/>
    <mergeCell ref="E31:F31"/>
    <mergeCell ref="E2:G2"/>
    <mergeCell ref="E18:F18"/>
    <mergeCell ref="A2:C2"/>
    <mergeCell ref="A10:B10"/>
    <mergeCell ref="A15:B15"/>
  </mergeCells>
  <printOptions/>
  <pageMargins left="0.75" right="0.75" top="1" bottom="1" header="0.5" footer="0.5"/>
  <pageSetup horizontalDpi="600" verticalDpi="600" orientation="portrait" paperSize="9" scale="92" r:id="rId1"/>
  <rowBreaks count="2" manualBreakCount="2">
    <brk id="45" max="6" man="1"/>
    <brk id="105" max="6" man="1"/>
  </rowBreaks>
  <colBreaks count="1" manualBreakCount="1">
    <brk id="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72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10.421875" style="0" customWidth="1"/>
    <col min="2" max="2" width="38.421875" style="0" customWidth="1"/>
    <col min="6" max="6" width="10.421875" style="0" customWidth="1"/>
    <col min="7" max="7" width="38.421875" style="0" customWidth="1"/>
    <col min="8" max="9" width="9.140625" style="16" customWidth="1"/>
  </cols>
  <sheetData>
    <row r="1" spans="1:9" ht="16.5" thickBot="1">
      <c r="A1" s="300">
        <v>869041</v>
      </c>
      <c r="B1" s="301" t="s">
        <v>594</v>
      </c>
      <c r="C1" s="63"/>
      <c r="D1" s="63"/>
      <c r="F1" s="300">
        <v>869041</v>
      </c>
      <c r="G1" s="301" t="s">
        <v>594</v>
      </c>
      <c r="H1" s="63"/>
      <c r="I1" s="63"/>
    </row>
    <row r="2" spans="1:9" ht="15" thickBot="1">
      <c r="A2" s="567" t="s">
        <v>39</v>
      </c>
      <c r="B2" s="568"/>
      <c r="C2" s="568"/>
      <c r="D2" s="569"/>
      <c r="F2" s="567" t="s">
        <v>29</v>
      </c>
      <c r="G2" s="568"/>
      <c r="H2" s="568"/>
      <c r="I2" s="569"/>
    </row>
    <row r="3" spans="1:9" ht="13.5" thickBot="1">
      <c r="A3" s="98" t="s">
        <v>178</v>
      </c>
      <c r="B3" s="99" t="s">
        <v>286</v>
      </c>
      <c r="C3" s="95" t="s">
        <v>105</v>
      </c>
      <c r="D3" s="95" t="s">
        <v>656</v>
      </c>
      <c r="F3" s="93" t="s">
        <v>178</v>
      </c>
      <c r="G3" s="90" t="s">
        <v>286</v>
      </c>
      <c r="H3" s="95" t="s">
        <v>105</v>
      </c>
      <c r="I3" s="95" t="s">
        <v>656</v>
      </c>
    </row>
    <row r="4" spans="1:9" ht="13.5" thickBot="1">
      <c r="A4" s="73" t="s">
        <v>185</v>
      </c>
      <c r="B4" s="74" t="s">
        <v>180</v>
      </c>
      <c r="C4" s="76">
        <v>4965</v>
      </c>
      <c r="D4" s="76">
        <v>4965</v>
      </c>
      <c r="F4" s="114" t="s">
        <v>436</v>
      </c>
      <c r="G4" s="106" t="s">
        <v>444</v>
      </c>
      <c r="H4" s="418">
        <f>12*842</f>
        <v>10104</v>
      </c>
      <c r="I4" s="418">
        <v>10333</v>
      </c>
    </row>
    <row r="5" spans="1:9" ht="13.5" thickBot="1">
      <c r="A5" s="64" t="s">
        <v>186</v>
      </c>
      <c r="B5" s="65" t="s">
        <v>181</v>
      </c>
      <c r="C5" s="66">
        <v>0</v>
      </c>
      <c r="D5" s="66">
        <v>0</v>
      </c>
      <c r="F5" s="576" t="s">
        <v>536</v>
      </c>
      <c r="G5" s="577"/>
      <c r="H5" s="72">
        <f>H4</f>
        <v>10104</v>
      </c>
      <c r="I5" s="72">
        <f>I4</f>
        <v>10333</v>
      </c>
    </row>
    <row r="6" spans="1:4" ht="12.75">
      <c r="A6" s="64" t="s">
        <v>187</v>
      </c>
      <c r="B6" s="65" t="s">
        <v>30</v>
      </c>
      <c r="C6" s="66">
        <v>0</v>
      </c>
      <c r="D6" s="66">
        <v>0</v>
      </c>
    </row>
    <row r="7" spans="1:4" ht="12.75">
      <c r="A7" s="64" t="s">
        <v>188</v>
      </c>
      <c r="B7" s="65" t="s">
        <v>182</v>
      </c>
      <c r="C7" s="66">
        <v>324</v>
      </c>
      <c r="D7" s="66">
        <v>324</v>
      </c>
    </row>
    <row r="8" spans="1:4" ht="12.75">
      <c r="A8" s="64" t="s">
        <v>189</v>
      </c>
      <c r="B8" s="65" t="s">
        <v>183</v>
      </c>
      <c r="C8" s="66">
        <v>0</v>
      </c>
      <c r="D8" s="66">
        <v>0</v>
      </c>
    </row>
    <row r="9" spans="1:4" ht="13.5" thickBot="1">
      <c r="A9" s="108" t="s">
        <v>190</v>
      </c>
      <c r="B9" s="109" t="s">
        <v>595</v>
      </c>
      <c r="C9" s="110">
        <v>2460</v>
      </c>
      <c r="D9" s="110">
        <v>3154</v>
      </c>
    </row>
    <row r="10" spans="1:4" ht="13.5" thickBot="1">
      <c r="A10" s="570" t="s">
        <v>287</v>
      </c>
      <c r="B10" s="571"/>
      <c r="C10" s="72">
        <f>SUM(C4:C9)</f>
        <v>7749</v>
      </c>
      <c r="D10" s="72">
        <f>SUM(D4:D9)</f>
        <v>8443</v>
      </c>
    </row>
    <row r="11" spans="1:4" ht="12.75">
      <c r="A11" s="73" t="s">
        <v>195</v>
      </c>
      <c r="B11" s="74" t="s">
        <v>95</v>
      </c>
      <c r="C11" s="76">
        <v>0</v>
      </c>
      <c r="D11" s="76">
        <v>0</v>
      </c>
    </row>
    <row r="12" spans="1:4" ht="12.75">
      <c r="A12" s="64" t="s">
        <v>196</v>
      </c>
      <c r="B12" s="65" t="s">
        <v>51</v>
      </c>
      <c r="C12" s="66">
        <v>0</v>
      </c>
      <c r="D12" s="66">
        <v>0</v>
      </c>
    </row>
    <row r="13" spans="1:4" ht="12.75">
      <c r="A13" s="64" t="s">
        <v>194</v>
      </c>
      <c r="B13" s="65" t="s">
        <v>108</v>
      </c>
      <c r="C13" s="66">
        <v>144</v>
      </c>
      <c r="D13" s="66">
        <v>192</v>
      </c>
    </row>
    <row r="14" spans="1:4" ht="13.5" thickBot="1">
      <c r="A14" s="67" t="s">
        <v>193</v>
      </c>
      <c r="B14" s="68" t="s">
        <v>191</v>
      </c>
      <c r="C14" s="70">
        <v>115</v>
      </c>
      <c r="D14" s="70">
        <v>115</v>
      </c>
    </row>
    <row r="15" spans="1:4" ht="13.5" thickBot="1">
      <c r="A15" s="570" t="s">
        <v>288</v>
      </c>
      <c r="B15" s="571"/>
      <c r="C15" s="72">
        <f>C11+C12+C13+C14</f>
        <v>259</v>
      </c>
      <c r="D15" s="72">
        <f>D11+D12+D13+D14</f>
        <v>307</v>
      </c>
    </row>
    <row r="16" spans="1:4" ht="12.75">
      <c r="A16" s="73" t="s">
        <v>192</v>
      </c>
      <c r="B16" s="74" t="s">
        <v>197</v>
      </c>
      <c r="C16" s="76">
        <v>0</v>
      </c>
      <c r="D16" s="76">
        <v>0</v>
      </c>
    </row>
    <row r="17" spans="1:4" ht="12.75">
      <c r="A17" s="64" t="s">
        <v>198</v>
      </c>
      <c r="B17" s="65" t="s">
        <v>199</v>
      </c>
      <c r="C17" s="66">
        <v>0</v>
      </c>
      <c r="D17" s="66">
        <v>0</v>
      </c>
    </row>
    <row r="18" spans="1:4" ht="13.5" customHeight="1" thickBot="1">
      <c r="A18" s="67" t="s">
        <v>200</v>
      </c>
      <c r="B18" s="68" t="s">
        <v>50</v>
      </c>
      <c r="C18" s="70">
        <v>0</v>
      </c>
      <c r="D18" s="70">
        <v>0</v>
      </c>
    </row>
    <row r="19" spans="1:4" ht="13.5" thickBot="1">
      <c r="A19" s="570" t="s">
        <v>33</v>
      </c>
      <c r="B19" s="571"/>
      <c r="C19" s="72">
        <f>C16+C17+C18</f>
        <v>0</v>
      </c>
      <c r="D19" s="72">
        <f>D16+D17+D18</f>
        <v>0</v>
      </c>
    </row>
    <row r="20" spans="1:4" ht="12.75">
      <c r="A20" s="73" t="s">
        <v>201</v>
      </c>
      <c r="B20" s="74" t="s">
        <v>203</v>
      </c>
      <c r="C20" s="76">
        <f>(C4+C7+C9)*27%</f>
        <v>2092.23</v>
      </c>
      <c r="D20" s="76">
        <f>(D4+D7+D9)*27%</f>
        <v>2279.61</v>
      </c>
    </row>
    <row r="21" spans="1:4" ht="12.75">
      <c r="A21" s="64" t="s">
        <v>202</v>
      </c>
      <c r="B21" s="65" t="s">
        <v>204</v>
      </c>
      <c r="C21" s="66">
        <f>C13*1.19*14%</f>
        <v>23.9904</v>
      </c>
      <c r="D21" s="66">
        <f>D13*1.19*14%</f>
        <v>31.9872</v>
      </c>
    </row>
    <row r="22" spans="1:4" ht="13.5" thickBot="1">
      <c r="A22" s="67" t="s">
        <v>206</v>
      </c>
      <c r="B22" s="68" t="s">
        <v>205</v>
      </c>
      <c r="C22" s="70">
        <f>C13*1.19*16%</f>
        <v>27.417599999999997</v>
      </c>
      <c r="D22" s="70">
        <v>34</v>
      </c>
    </row>
    <row r="23" spans="1:4" ht="13.5" thickBot="1">
      <c r="A23" s="570" t="s">
        <v>62</v>
      </c>
      <c r="B23" s="571"/>
      <c r="C23" s="72">
        <f>C20+C21+C22</f>
        <v>2143.6380000000004</v>
      </c>
      <c r="D23" s="72">
        <f>D20+D21+D22</f>
        <v>2345.5972</v>
      </c>
    </row>
    <row r="24" spans="1:4" ht="13.5" thickBot="1">
      <c r="A24" s="560" t="s">
        <v>293</v>
      </c>
      <c r="B24" s="561"/>
      <c r="C24" s="72">
        <f>C10+C15+C19+C23</f>
        <v>10151.638</v>
      </c>
      <c r="D24" s="72">
        <f>D10+D15+D19+D23</f>
        <v>11095.5972</v>
      </c>
    </row>
    <row r="25" spans="1:4" ht="12.75">
      <c r="A25" s="73" t="s">
        <v>207</v>
      </c>
      <c r="B25" s="74" t="s">
        <v>208</v>
      </c>
      <c r="C25" s="76">
        <v>15</v>
      </c>
      <c r="D25" s="76">
        <v>15</v>
      </c>
    </row>
    <row r="26" spans="1:4" ht="15.75" customHeight="1">
      <c r="A26" s="64" t="s">
        <v>210</v>
      </c>
      <c r="B26" s="65" t="s">
        <v>209</v>
      </c>
      <c r="C26" s="66">
        <v>0</v>
      </c>
      <c r="D26" s="66">
        <v>0</v>
      </c>
    </row>
    <row r="27" spans="1:4" ht="12" customHeight="1">
      <c r="A27" s="64" t="s">
        <v>211</v>
      </c>
      <c r="B27" s="65" t="s">
        <v>38</v>
      </c>
      <c r="C27" s="66">
        <v>0</v>
      </c>
      <c r="D27" s="66">
        <v>0</v>
      </c>
    </row>
    <row r="28" spans="1:4" ht="12.75">
      <c r="A28" s="64" t="s">
        <v>212</v>
      </c>
      <c r="B28" s="65" t="s">
        <v>215</v>
      </c>
      <c r="C28" s="66">
        <v>0</v>
      </c>
      <c r="D28" s="66">
        <v>0</v>
      </c>
    </row>
    <row r="29" spans="1:4" ht="12.75">
      <c r="A29" s="64" t="s">
        <v>213</v>
      </c>
      <c r="B29" s="65" t="s">
        <v>216</v>
      </c>
      <c r="C29" s="66">
        <v>0</v>
      </c>
      <c r="D29" s="66">
        <v>0</v>
      </c>
    </row>
    <row r="30" spans="1:4" ht="12.75">
      <c r="A30" s="64" t="s">
        <v>214</v>
      </c>
      <c r="B30" s="65" t="s">
        <v>217</v>
      </c>
      <c r="C30" s="66">
        <v>55</v>
      </c>
      <c r="D30" s="66">
        <v>55</v>
      </c>
    </row>
    <row r="31" spans="1:4" ht="12.75">
      <c r="A31" s="64" t="s">
        <v>218</v>
      </c>
      <c r="B31" s="65" t="s">
        <v>596</v>
      </c>
      <c r="C31" s="66">
        <v>40</v>
      </c>
      <c r="D31" s="66">
        <v>40</v>
      </c>
    </row>
    <row r="32" spans="1:4" ht="12.75">
      <c r="A32" s="64" t="s">
        <v>219</v>
      </c>
      <c r="B32" s="65" t="s">
        <v>223</v>
      </c>
      <c r="C32" s="66">
        <v>20</v>
      </c>
      <c r="D32" s="66">
        <v>20</v>
      </c>
    </row>
    <row r="33" spans="1:4" ht="12.75">
      <c r="A33" s="64" t="s">
        <v>220</v>
      </c>
      <c r="B33" s="65" t="s">
        <v>225</v>
      </c>
      <c r="C33" s="66">
        <v>0</v>
      </c>
      <c r="D33" s="66">
        <v>0</v>
      </c>
    </row>
    <row r="34" spans="1:4" ht="12.75">
      <c r="A34" s="64" t="s">
        <v>221</v>
      </c>
      <c r="B34" s="65" t="s">
        <v>226</v>
      </c>
      <c r="C34" s="66">
        <v>40</v>
      </c>
      <c r="D34" s="66">
        <v>40</v>
      </c>
    </row>
    <row r="35" spans="1:4" ht="12.75">
      <c r="A35" s="64" t="s">
        <v>224</v>
      </c>
      <c r="B35" s="65" t="s">
        <v>227</v>
      </c>
      <c r="C35" s="66">
        <v>10</v>
      </c>
      <c r="D35" s="66">
        <v>10</v>
      </c>
    </row>
    <row r="36" spans="1:4" ht="12.75">
      <c r="A36" s="64" t="s">
        <v>228</v>
      </c>
      <c r="B36" s="65" t="s">
        <v>229</v>
      </c>
      <c r="C36" s="66">
        <v>0</v>
      </c>
      <c r="D36" s="66">
        <v>0</v>
      </c>
    </row>
    <row r="37" spans="1:4" ht="14.25" customHeight="1" thickBot="1">
      <c r="A37" s="67" t="s">
        <v>230</v>
      </c>
      <c r="B37" s="68" t="s">
        <v>231</v>
      </c>
      <c r="C37" s="70">
        <v>0</v>
      </c>
      <c r="D37" s="70">
        <v>0</v>
      </c>
    </row>
    <row r="38" spans="1:4" ht="13.5" thickBot="1">
      <c r="A38" s="570" t="s">
        <v>55</v>
      </c>
      <c r="B38" s="571"/>
      <c r="C38" s="72">
        <f>SUM(C25:C37)</f>
        <v>180</v>
      </c>
      <c r="D38" s="72">
        <f>SUM(D25:D37)</f>
        <v>180</v>
      </c>
    </row>
    <row r="39" spans="1:4" ht="12.75">
      <c r="A39" s="73" t="s">
        <v>233</v>
      </c>
      <c r="B39" s="74" t="s">
        <v>234</v>
      </c>
      <c r="C39" s="76">
        <v>0</v>
      </c>
      <c r="D39" s="76">
        <v>0</v>
      </c>
    </row>
    <row r="40" spans="1:4" ht="12.75">
      <c r="A40" s="64" t="s">
        <v>235</v>
      </c>
      <c r="B40" s="65" t="s">
        <v>244</v>
      </c>
      <c r="C40" s="66">
        <v>0</v>
      </c>
      <c r="D40" s="66">
        <v>0</v>
      </c>
    </row>
    <row r="41" spans="1:4" ht="12.75">
      <c r="A41" s="64" t="s">
        <v>236</v>
      </c>
      <c r="B41" s="65" t="s">
        <v>238</v>
      </c>
      <c r="C41" s="66">
        <v>0</v>
      </c>
      <c r="D41" s="66">
        <v>0</v>
      </c>
    </row>
    <row r="42" spans="1:4" ht="12.75">
      <c r="A42" s="64" t="s">
        <v>237</v>
      </c>
      <c r="B42" s="65" t="s">
        <v>239</v>
      </c>
      <c r="C42" s="66">
        <v>0</v>
      </c>
      <c r="D42" s="66">
        <v>0</v>
      </c>
    </row>
    <row r="43" spans="1:4" ht="12.75" customHeight="1">
      <c r="A43" s="64" t="s">
        <v>241</v>
      </c>
      <c r="B43" s="65" t="s">
        <v>240</v>
      </c>
      <c r="C43" s="66">
        <v>0</v>
      </c>
      <c r="D43" s="66">
        <v>0</v>
      </c>
    </row>
    <row r="44" spans="1:4" ht="12.75">
      <c r="A44" s="64" t="s">
        <v>243</v>
      </c>
      <c r="B44" s="65" t="s">
        <v>242</v>
      </c>
      <c r="C44" s="66">
        <v>0</v>
      </c>
      <c r="D44" s="66">
        <v>0</v>
      </c>
    </row>
    <row r="45" spans="1:4" ht="12.75">
      <c r="A45" s="64" t="s">
        <v>232</v>
      </c>
      <c r="B45" s="65" t="s">
        <v>245</v>
      </c>
      <c r="C45" s="66">
        <v>70</v>
      </c>
      <c r="D45" s="66">
        <v>70</v>
      </c>
    </row>
    <row r="46" spans="1:4" ht="13.5" thickBot="1">
      <c r="A46" s="67" t="s">
        <v>247</v>
      </c>
      <c r="B46" s="68" t="s">
        <v>246</v>
      </c>
      <c r="C46" s="70">
        <f>12*20</f>
        <v>240</v>
      </c>
      <c r="D46" s="70">
        <f>12*20</f>
        <v>240</v>
      </c>
    </row>
    <row r="47" spans="1:4" ht="13.5" thickBot="1">
      <c r="A47" s="570" t="s">
        <v>289</v>
      </c>
      <c r="B47" s="571"/>
      <c r="C47" s="72">
        <f>SUM(C39:C46)</f>
        <v>310</v>
      </c>
      <c r="D47" s="72">
        <f>SUM(D39:D46)</f>
        <v>310</v>
      </c>
    </row>
    <row r="48" spans="1:4" ht="12.75">
      <c r="A48" s="73" t="s">
        <v>248</v>
      </c>
      <c r="B48" s="74" t="s">
        <v>249</v>
      </c>
      <c r="C48" s="78">
        <v>50</v>
      </c>
      <c r="D48" s="78">
        <v>50</v>
      </c>
    </row>
    <row r="49" spans="1:4" ht="12.75">
      <c r="A49" s="64" t="s">
        <v>252</v>
      </c>
      <c r="B49" s="65" t="s">
        <v>250</v>
      </c>
      <c r="C49" s="80">
        <v>100</v>
      </c>
      <c r="D49" s="80">
        <v>100</v>
      </c>
    </row>
    <row r="50" spans="1:4" ht="12.75">
      <c r="A50" s="64" t="s">
        <v>253</v>
      </c>
      <c r="B50" s="65" t="s">
        <v>251</v>
      </c>
      <c r="C50" s="80">
        <v>10</v>
      </c>
      <c r="D50" s="80">
        <v>10</v>
      </c>
    </row>
    <row r="51" spans="1:4" ht="12.75">
      <c r="A51" s="64" t="s">
        <v>254</v>
      </c>
      <c r="B51" s="65" t="s">
        <v>42</v>
      </c>
      <c r="C51" s="80">
        <v>0</v>
      </c>
      <c r="D51" s="80">
        <v>0</v>
      </c>
    </row>
    <row r="52" spans="1:4" ht="12.75">
      <c r="A52" s="64" t="s">
        <v>255</v>
      </c>
      <c r="B52" s="65" t="s">
        <v>256</v>
      </c>
      <c r="C52" s="80">
        <v>0</v>
      </c>
      <c r="D52" s="80">
        <v>0</v>
      </c>
    </row>
    <row r="53" spans="1:4" ht="12.75">
      <c r="A53" s="64" t="s">
        <v>257</v>
      </c>
      <c r="B53" s="65" t="s">
        <v>258</v>
      </c>
      <c r="C53" s="80">
        <v>0</v>
      </c>
      <c r="D53" s="80">
        <v>0</v>
      </c>
    </row>
    <row r="54" spans="1:4" ht="12.75">
      <c r="A54" s="64" t="s">
        <v>259</v>
      </c>
      <c r="B54" s="65" t="s">
        <v>261</v>
      </c>
      <c r="C54" s="80">
        <v>0</v>
      </c>
      <c r="D54" s="80">
        <v>0</v>
      </c>
    </row>
    <row r="55" spans="1:4" ht="12.75">
      <c r="A55" s="64" t="s">
        <v>260</v>
      </c>
      <c r="B55" s="65" t="s">
        <v>262</v>
      </c>
      <c r="C55" s="80">
        <v>0</v>
      </c>
      <c r="D55" s="80">
        <v>0</v>
      </c>
    </row>
    <row r="56" spans="1:4" ht="12.75">
      <c r="A56" s="64" t="s">
        <v>263</v>
      </c>
      <c r="B56" s="65" t="s">
        <v>265</v>
      </c>
      <c r="C56" s="80">
        <v>0</v>
      </c>
      <c r="D56" s="80">
        <v>0</v>
      </c>
    </row>
    <row r="57" spans="1:4" ht="12.75">
      <c r="A57" s="64" t="s">
        <v>264</v>
      </c>
      <c r="B57" s="65" t="s">
        <v>266</v>
      </c>
      <c r="C57" s="80">
        <v>0</v>
      </c>
      <c r="D57" s="80">
        <v>0</v>
      </c>
    </row>
    <row r="58" spans="1:4" ht="12.75">
      <c r="A58" s="64" t="s">
        <v>267</v>
      </c>
      <c r="B58" s="65" t="s">
        <v>268</v>
      </c>
      <c r="C58" s="80">
        <v>0</v>
      </c>
      <c r="D58" s="80">
        <v>0</v>
      </c>
    </row>
    <row r="59" spans="1:4" ht="12.75">
      <c r="A59" s="64" t="s">
        <v>272</v>
      </c>
      <c r="B59" s="65" t="s">
        <v>271</v>
      </c>
      <c r="C59" s="80">
        <v>0</v>
      </c>
      <c r="D59" s="80">
        <v>0</v>
      </c>
    </row>
    <row r="60" spans="1:5" ht="13.5" thickBot="1">
      <c r="A60" s="67" t="s">
        <v>269</v>
      </c>
      <c r="B60" s="68" t="s">
        <v>270</v>
      </c>
      <c r="C60" s="82">
        <v>100</v>
      </c>
      <c r="D60" s="82">
        <v>150</v>
      </c>
      <c r="E60" t="s">
        <v>662</v>
      </c>
    </row>
    <row r="61" spans="1:4" ht="13.5" thickBot="1">
      <c r="A61" s="570" t="s">
        <v>290</v>
      </c>
      <c r="B61" s="571"/>
      <c r="C61" s="72">
        <f>SUM(C48:C60)</f>
        <v>260</v>
      </c>
      <c r="D61" s="72">
        <f>SUM(D48:D60)</f>
        <v>310</v>
      </c>
    </row>
    <row r="62" spans="1:4" ht="12.75">
      <c r="A62" s="73" t="s">
        <v>273</v>
      </c>
      <c r="B62" s="74" t="s">
        <v>49</v>
      </c>
      <c r="C62" s="78">
        <v>200</v>
      </c>
      <c r="D62" s="78">
        <v>200</v>
      </c>
    </row>
    <row r="63" spans="1:4" ht="13.5" thickBot="1">
      <c r="A63" s="67" t="s">
        <v>274</v>
      </c>
      <c r="B63" s="68" t="s">
        <v>275</v>
      </c>
      <c r="C63" s="82">
        <v>0</v>
      </c>
      <c r="D63" s="82">
        <v>0</v>
      </c>
    </row>
    <row r="64" spans="1:4" ht="13.5" thickBot="1">
      <c r="A64" s="570" t="s">
        <v>291</v>
      </c>
      <c r="B64" s="571"/>
      <c r="C64" s="72">
        <f>C62+C63</f>
        <v>200</v>
      </c>
      <c r="D64" s="72">
        <f>D62+D63</f>
        <v>200</v>
      </c>
    </row>
    <row r="65" spans="1:4" ht="12.75">
      <c r="A65" s="73" t="s">
        <v>276</v>
      </c>
      <c r="B65" s="74" t="s">
        <v>278</v>
      </c>
      <c r="C65" s="78">
        <v>0</v>
      </c>
      <c r="D65" s="78">
        <v>0</v>
      </c>
    </row>
    <row r="66" spans="1:4" ht="12.75">
      <c r="A66" s="64" t="s">
        <v>277</v>
      </c>
      <c r="B66" s="65" t="s">
        <v>279</v>
      </c>
      <c r="C66" s="80">
        <f>138+240*27%</f>
        <v>202.8</v>
      </c>
      <c r="D66" s="80">
        <f>138+310*27%</f>
        <v>221.7</v>
      </c>
    </row>
    <row r="67" spans="1:4" ht="12.75">
      <c r="A67" s="64" t="s">
        <v>280</v>
      </c>
      <c r="B67" s="65" t="s">
        <v>281</v>
      </c>
      <c r="C67" s="80">
        <v>0</v>
      </c>
      <c r="D67" s="80">
        <v>0</v>
      </c>
    </row>
    <row r="68" spans="1:4" ht="12.75">
      <c r="A68" s="64" t="s">
        <v>282</v>
      </c>
      <c r="B68" s="65" t="s">
        <v>283</v>
      </c>
      <c r="C68" s="80">
        <v>24</v>
      </c>
      <c r="D68" s="80">
        <v>24</v>
      </c>
    </row>
    <row r="69" spans="1:4" ht="13.5" thickBot="1">
      <c r="A69" s="67" t="s">
        <v>284</v>
      </c>
      <c r="B69" s="68" t="s">
        <v>285</v>
      </c>
      <c r="C69" s="82">
        <v>0</v>
      </c>
      <c r="D69" s="82">
        <v>0</v>
      </c>
    </row>
    <row r="70" spans="1:4" ht="13.5" thickBot="1">
      <c r="A70" s="570" t="s">
        <v>292</v>
      </c>
      <c r="B70" s="571"/>
      <c r="C70" s="72">
        <f>SUM(C65:C69)</f>
        <v>226.8</v>
      </c>
      <c r="D70" s="72">
        <f>SUM(D65:D69)</f>
        <v>245.7</v>
      </c>
    </row>
    <row r="71" spans="1:4" ht="13.5" thickBot="1">
      <c r="A71" s="576" t="s">
        <v>57</v>
      </c>
      <c r="B71" s="577"/>
      <c r="C71" s="72">
        <f>C38+C47+C61+C64+C70</f>
        <v>1176.8</v>
      </c>
      <c r="D71" s="72">
        <f>D38+D47+D61+D64+D70</f>
        <v>1245.7</v>
      </c>
    </row>
    <row r="72" spans="1:4" ht="13.5" thickBot="1">
      <c r="A72" s="572" t="s">
        <v>294</v>
      </c>
      <c r="B72" s="573"/>
      <c r="C72" s="71">
        <f>C71+C24+1</f>
        <v>11329.438</v>
      </c>
      <c r="D72" s="71">
        <f>D71+D24+1</f>
        <v>12342.2972</v>
      </c>
    </row>
  </sheetData>
  <sheetProtection/>
  <mergeCells count="15">
    <mergeCell ref="A71:B71"/>
    <mergeCell ref="A2:D2"/>
    <mergeCell ref="A10:B10"/>
    <mergeCell ref="A15:B15"/>
    <mergeCell ref="A24:B24"/>
    <mergeCell ref="A72:B72"/>
    <mergeCell ref="F2:I2"/>
    <mergeCell ref="F5:G5"/>
    <mergeCell ref="A47:B47"/>
    <mergeCell ref="A61:B61"/>
    <mergeCell ref="A64:B64"/>
    <mergeCell ref="A70:B70"/>
    <mergeCell ref="A19:B19"/>
    <mergeCell ref="A23:B23"/>
    <mergeCell ref="A38:B38"/>
  </mergeCells>
  <printOptions/>
  <pageMargins left="0.75" right="0.75" top="1" bottom="1" header="0.5" footer="0.5"/>
  <pageSetup horizontalDpi="600" verticalDpi="600" orientation="portrait" paperSize="9" scale="77" r:id="rId1"/>
  <colBreaks count="1" manualBreakCount="1">
    <brk id="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D11"/>
  <sheetViews>
    <sheetView zoomScalePageLayoutView="0" workbookViewId="0" topLeftCell="A1">
      <selection activeCell="G41" sqref="G41"/>
    </sheetView>
  </sheetViews>
  <sheetFormatPr defaultColWidth="9.140625" defaultRowHeight="12.75"/>
  <cols>
    <col min="1" max="1" width="9.140625" style="84" customWidth="1"/>
    <col min="2" max="2" width="37.421875" style="84" customWidth="1"/>
    <col min="3" max="3" width="9.140625" style="84" customWidth="1"/>
    <col min="4" max="4" width="9.140625" style="111" customWidth="1"/>
  </cols>
  <sheetData>
    <row r="1" spans="1:4" ht="14.25" thickBot="1">
      <c r="A1" s="189">
        <v>869042</v>
      </c>
      <c r="B1" s="189" t="s">
        <v>83</v>
      </c>
      <c r="C1" s="187" t="s">
        <v>105</v>
      </c>
      <c r="D1" s="187" t="s">
        <v>656</v>
      </c>
    </row>
    <row r="2" spans="1:4" ht="13.5" thickBot="1">
      <c r="A2" s="632" t="s">
        <v>39</v>
      </c>
      <c r="B2" s="633"/>
      <c r="C2" s="633"/>
      <c r="D2" s="634"/>
    </row>
    <row r="3" spans="1:4" ht="13.5" thickBot="1">
      <c r="A3" s="98" t="s">
        <v>178</v>
      </c>
      <c r="B3" s="99" t="s">
        <v>286</v>
      </c>
      <c r="C3" s="96"/>
      <c r="D3" s="97"/>
    </row>
    <row r="4" spans="1:4" ht="13.5" thickBot="1">
      <c r="A4" s="104" t="s">
        <v>348</v>
      </c>
      <c r="B4" s="100" t="s">
        <v>560</v>
      </c>
      <c r="C4" s="194">
        <v>170</v>
      </c>
      <c r="D4" s="194">
        <v>193</v>
      </c>
    </row>
    <row r="5" spans="1:4" ht="14.25" thickBot="1">
      <c r="A5" s="639" t="s">
        <v>36</v>
      </c>
      <c r="B5" s="640"/>
      <c r="C5" s="259">
        <f>SUM(C4)</f>
        <v>170</v>
      </c>
      <c r="D5" s="170">
        <f>SUM(D4)</f>
        <v>193</v>
      </c>
    </row>
    <row r="6" ht="13.5" thickBot="1"/>
    <row r="7" spans="1:4" ht="13.5" thickBot="1">
      <c r="A7" s="632" t="s">
        <v>29</v>
      </c>
      <c r="B7" s="633"/>
      <c r="C7" s="633"/>
      <c r="D7" s="634"/>
    </row>
    <row r="8" spans="1:4" ht="13.5" thickBot="1">
      <c r="A8" s="98" t="s">
        <v>178</v>
      </c>
      <c r="B8" s="99" t="s">
        <v>286</v>
      </c>
      <c r="C8" s="96"/>
      <c r="D8" s="97"/>
    </row>
    <row r="9" spans="1:4" ht="13.5" thickBot="1">
      <c r="A9" s="114" t="s">
        <v>436</v>
      </c>
      <c r="B9" s="106" t="s">
        <v>561</v>
      </c>
      <c r="C9" s="195">
        <v>170</v>
      </c>
      <c r="D9" s="195">
        <v>193</v>
      </c>
    </row>
    <row r="10" spans="1:4" ht="14.25" thickBot="1">
      <c r="A10" s="639" t="s">
        <v>64</v>
      </c>
      <c r="B10" s="640"/>
      <c r="C10" s="260">
        <f>SUM(C9)</f>
        <v>170</v>
      </c>
      <c r="D10" s="260">
        <f>SUM(D9)</f>
        <v>193</v>
      </c>
    </row>
    <row r="11" spans="1:3" ht="12.75">
      <c r="A11" s="111"/>
      <c r="B11" s="111"/>
      <c r="C11" s="111"/>
    </row>
  </sheetData>
  <sheetProtection/>
  <mergeCells count="4">
    <mergeCell ref="A5:B5"/>
    <mergeCell ref="A2:D2"/>
    <mergeCell ref="A7:D7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D1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10.140625" style="84" customWidth="1"/>
    <col min="2" max="2" width="31.28125" style="84" customWidth="1"/>
    <col min="3" max="3" width="9.140625" style="192" customWidth="1"/>
    <col min="4" max="4" width="9.140625" style="111" customWidth="1"/>
  </cols>
  <sheetData>
    <row r="1" spans="1:4" ht="16.5" thickBot="1">
      <c r="A1" s="189">
        <v>750000</v>
      </c>
      <c r="B1" s="196" t="s">
        <v>65</v>
      </c>
      <c r="C1" s="187" t="s">
        <v>105</v>
      </c>
      <c r="D1" s="186" t="s">
        <v>656</v>
      </c>
    </row>
    <row r="2" spans="1:4" ht="13.5" thickBot="1">
      <c r="A2" s="632" t="s">
        <v>39</v>
      </c>
      <c r="B2" s="633"/>
      <c r="C2" s="633"/>
      <c r="D2" s="634"/>
    </row>
    <row r="3" spans="1:4" ht="13.5" thickBot="1">
      <c r="A3" s="98" t="s">
        <v>178</v>
      </c>
      <c r="B3" s="99" t="s">
        <v>286</v>
      </c>
      <c r="C3" s="96"/>
      <c r="D3" s="97"/>
    </row>
    <row r="4" spans="1:4" ht="12.75">
      <c r="A4" s="182" t="s">
        <v>269</v>
      </c>
      <c r="B4" s="100" t="s">
        <v>66</v>
      </c>
      <c r="C4" s="80">
        <v>1500</v>
      </c>
      <c r="D4" s="80">
        <v>1500</v>
      </c>
    </row>
    <row r="5" spans="1:4" ht="13.5" thickBot="1">
      <c r="A5" s="64" t="s">
        <v>277</v>
      </c>
      <c r="B5" s="65" t="s">
        <v>279</v>
      </c>
      <c r="C5" s="82">
        <v>405</v>
      </c>
      <c r="D5" s="82">
        <f>D4*27%</f>
        <v>405</v>
      </c>
    </row>
    <row r="6" spans="1:4" ht="14.25" thickBot="1">
      <c r="A6" s="639" t="s">
        <v>40</v>
      </c>
      <c r="B6" s="640"/>
      <c r="C6" s="259">
        <f>SUM(C4:C5)</f>
        <v>1905</v>
      </c>
      <c r="D6" s="170">
        <f>SUM(D4:D5)</f>
        <v>1905</v>
      </c>
    </row>
    <row r="7" ht="21" customHeight="1">
      <c r="D7" s="192"/>
    </row>
    <row r="10" ht="15">
      <c r="B10" s="193"/>
    </row>
    <row r="11" ht="15">
      <c r="B11" s="193"/>
    </row>
    <row r="12" ht="12.75">
      <c r="A12" s="87"/>
    </row>
  </sheetData>
  <sheetProtection/>
  <mergeCells count="2">
    <mergeCell ref="A2:D2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B1:AA50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3.57421875" style="34" customWidth="1"/>
    <col min="2" max="2" width="9.28125" style="111" customWidth="1"/>
    <col min="3" max="3" width="31.140625" style="111" customWidth="1"/>
    <col min="4" max="5" width="10.7109375" style="111" customWidth="1"/>
    <col min="6" max="6" width="4.28125" style="111" customWidth="1"/>
    <col min="7" max="7" width="10.140625" style="111" bestFit="1" customWidth="1"/>
    <col min="8" max="8" width="39.8515625" style="111" customWidth="1"/>
    <col min="9" max="10" width="11.140625" style="111" customWidth="1"/>
    <col min="11" max="11" width="9.140625" style="39" customWidth="1"/>
    <col min="12" max="12" width="9.140625" style="34" customWidth="1"/>
    <col min="13" max="13" width="9.140625" style="35" customWidth="1"/>
    <col min="14" max="14" width="9.140625" style="34" customWidth="1"/>
    <col min="15" max="15" width="8.00390625" style="34" customWidth="1"/>
    <col min="16" max="17" width="10.8515625" style="34" customWidth="1"/>
    <col min="18" max="18" width="32.00390625" style="34" customWidth="1"/>
    <col min="19" max="19" width="12.7109375" style="34" customWidth="1"/>
    <col min="20" max="22" width="9.140625" style="34" customWidth="1"/>
    <col min="23" max="23" width="27.28125" style="34" customWidth="1"/>
    <col min="24" max="28" width="9.140625" style="34" customWidth="1"/>
    <col min="29" max="29" width="27.57421875" style="34" customWidth="1"/>
    <col min="30" max="16384" width="9.140625" style="34" customWidth="1"/>
  </cols>
  <sheetData>
    <row r="1" spans="2:22" s="25" customFormat="1" ht="16.5" thickBot="1">
      <c r="B1" s="209">
        <v>889924</v>
      </c>
      <c r="C1" s="209" t="s">
        <v>89</v>
      </c>
      <c r="D1" s="206" t="s">
        <v>105</v>
      </c>
      <c r="E1" s="206" t="s">
        <v>656</v>
      </c>
      <c r="F1" s="207"/>
      <c r="G1" s="216">
        <v>889921</v>
      </c>
      <c r="H1" s="209" t="s">
        <v>87</v>
      </c>
      <c r="I1" s="206" t="s">
        <v>105</v>
      </c>
      <c r="J1" s="206" t="s">
        <v>656</v>
      </c>
      <c r="N1" s="31"/>
      <c r="O1" s="31"/>
      <c r="U1" s="30"/>
      <c r="V1" s="30"/>
    </row>
    <row r="2" spans="2:22" ht="13.5" thickBot="1">
      <c r="B2" s="632" t="s">
        <v>39</v>
      </c>
      <c r="C2" s="633"/>
      <c r="D2" s="633"/>
      <c r="E2" s="634"/>
      <c r="F2" s="113"/>
      <c r="G2" s="632" t="s">
        <v>39</v>
      </c>
      <c r="H2" s="633"/>
      <c r="I2" s="633"/>
      <c r="J2" s="634"/>
      <c r="N2" s="39"/>
      <c r="O2" s="39"/>
      <c r="U2" s="29"/>
      <c r="V2" s="29"/>
    </row>
    <row r="3" spans="2:22" ht="13.5" thickBot="1">
      <c r="B3" s="98" t="s">
        <v>178</v>
      </c>
      <c r="C3" s="99" t="s">
        <v>286</v>
      </c>
      <c r="D3" s="97"/>
      <c r="E3" s="97"/>
      <c r="F3" s="198"/>
      <c r="G3" s="98" t="s">
        <v>178</v>
      </c>
      <c r="H3" s="99" t="s">
        <v>286</v>
      </c>
      <c r="I3" s="97"/>
      <c r="J3" s="97"/>
      <c r="N3" s="39"/>
      <c r="O3" s="39"/>
      <c r="U3" s="40"/>
      <c r="V3" s="40"/>
    </row>
    <row r="4" spans="2:22" ht="12.75">
      <c r="B4" s="211" t="s">
        <v>248</v>
      </c>
      <c r="C4" s="208" t="s">
        <v>558</v>
      </c>
      <c r="D4" s="197">
        <v>60</v>
      </c>
      <c r="E4" s="197">
        <v>60</v>
      </c>
      <c r="F4" s="113"/>
      <c r="G4" s="217" t="s">
        <v>564</v>
      </c>
      <c r="H4" s="182" t="s">
        <v>566</v>
      </c>
      <c r="I4" s="128">
        <v>1440</v>
      </c>
      <c r="J4" s="128">
        <v>1440</v>
      </c>
      <c r="N4" s="39"/>
      <c r="O4" s="39"/>
      <c r="U4" s="40"/>
      <c r="V4" s="40"/>
    </row>
    <row r="5" spans="2:22" ht="14.25" customHeight="1" thickBot="1">
      <c r="B5" s="212" t="s">
        <v>252</v>
      </c>
      <c r="C5" s="208" t="s">
        <v>250</v>
      </c>
      <c r="D5" s="414">
        <v>200</v>
      </c>
      <c r="E5" s="414">
        <v>200</v>
      </c>
      <c r="F5" s="112"/>
      <c r="G5" s="104" t="s">
        <v>346</v>
      </c>
      <c r="H5" s="100" t="s">
        <v>567</v>
      </c>
      <c r="I5" s="123">
        <v>300</v>
      </c>
      <c r="J5" s="123">
        <v>0</v>
      </c>
      <c r="K5" s="34"/>
      <c r="N5" s="39"/>
      <c r="O5" s="39"/>
      <c r="U5" s="21"/>
      <c r="V5" s="21"/>
    </row>
    <row r="6" spans="2:15" ht="14.25" thickBot="1">
      <c r="B6" s="212" t="s">
        <v>559</v>
      </c>
      <c r="C6" s="208" t="s">
        <v>43</v>
      </c>
      <c r="D6" s="199">
        <v>50</v>
      </c>
      <c r="E6" s="199">
        <v>50</v>
      </c>
      <c r="F6" s="112"/>
      <c r="G6" s="639" t="s">
        <v>40</v>
      </c>
      <c r="H6" s="640"/>
      <c r="I6" s="200">
        <f>I4+I5</f>
        <v>1740</v>
      </c>
      <c r="J6" s="200">
        <f>J4+J5</f>
        <v>1440</v>
      </c>
      <c r="N6" s="39"/>
      <c r="O6" s="39"/>
    </row>
    <row r="7" spans="2:15" ht="12.75">
      <c r="B7" s="213" t="s">
        <v>255</v>
      </c>
      <c r="C7" s="106" t="s">
        <v>562</v>
      </c>
      <c r="D7" s="199">
        <v>600</v>
      </c>
      <c r="E7" s="199">
        <v>600</v>
      </c>
      <c r="F7" s="113"/>
      <c r="N7" s="39"/>
      <c r="O7" s="39"/>
    </row>
    <row r="8" spans="2:15" ht="13.5" thickBot="1">
      <c r="B8" s="214" t="s">
        <v>269</v>
      </c>
      <c r="C8" s="106" t="s">
        <v>563</v>
      </c>
      <c r="D8" s="199">
        <v>3180</v>
      </c>
      <c r="E8" s="199">
        <v>3180</v>
      </c>
      <c r="F8" s="113"/>
      <c r="N8" s="39"/>
      <c r="O8" s="39"/>
    </row>
    <row r="9" spans="2:15" ht="14.25" thickBot="1">
      <c r="B9" s="67" t="s">
        <v>277</v>
      </c>
      <c r="C9" s="68" t="s">
        <v>279</v>
      </c>
      <c r="D9" s="215">
        <f>(D4+D5+D6)*27%</f>
        <v>83.7</v>
      </c>
      <c r="E9" s="215">
        <f>(E4+E5+E6)*27%</f>
        <v>83.7</v>
      </c>
      <c r="F9" s="113"/>
      <c r="G9" s="216">
        <v>889922</v>
      </c>
      <c r="H9" s="209" t="s">
        <v>88</v>
      </c>
      <c r="I9" s="206" t="s">
        <v>105</v>
      </c>
      <c r="J9" s="206" t="s">
        <v>656</v>
      </c>
      <c r="N9" s="39"/>
      <c r="O9" s="39"/>
    </row>
    <row r="10" spans="2:15" ht="14.25" thickBot="1">
      <c r="B10" s="639" t="s">
        <v>40</v>
      </c>
      <c r="C10" s="640"/>
      <c r="D10" s="170">
        <f>SUM(D4:D9)</f>
        <v>4173.7</v>
      </c>
      <c r="E10" s="170">
        <f>SUM(E4:E9)</f>
        <v>4173.7</v>
      </c>
      <c r="F10" s="113"/>
      <c r="G10" s="632" t="s">
        <v>39</v>
      </c>
      <c r="H10" s="633"/>
      <c r="I10" s="633"/>
      <c r="J10" s="634"/>
      <c r="N10" s="39"/>
      <c r="O10" s="39"/>
    </row>
    <row r="11" spans="4:14" ht="13.5" thickBot="1">
      <c r="D11" s="84"/>
      <c r="E11" s="84"/>
      <c r="F11" s="113"/>
      <c r="G11" s="98" t="s">
        <v>178</v>
      </c>
      <c r="H11" s="99" t="s">
        <v>286</v>
      </c>
      <c r="I11" s="97"/>
      <c r="J11" s="97"/>
      <c r="N11" s="39"/>
    </row>
    <row r="12" spans="4:15" ht="14.25" thickBot="1">
      <c r="D12" s="84"/>
      <c r="E12" s="84"/>
      <c r="F12" s="201"/>
      <c r="G12" s="218" t="s">
        <v>564</v>
      </c>
      <c r="H12" s="183" t="s">
        <v>566</v>
      </c>
      <c r="I12" s="219">
        <v>768</v>
      </c>
      <c r="J12" s="219">
        <v>768</v>
      </c>
      <c r="N12" s="32"/>
      <c r="O12" s="32"/>
    </row>
    <row r="13" spans="4:15" ht="14.25" thickBot="1">
      <c r="D13" s="84"/>
      <c r="E13" s="84"/>
      <c r="G13" s="639" t="s">
        <v>40</v>
      </c>
      <c r="H13" s="640"/>
      <c r="I13" s="220">
        <f>I12</f>
        <v>768</v>
      </c>
      <c r="J13" s="220">
        <f>J12</f>
        <v>768</v>
      </c>
      <c r="N13" s="39"/>
      <c r="O13" s="39"/>
    </row>
    <row r="14" spans="2:15" ht="14.25" thickBot="1">
      <c r="B14" s="209">
        <v>889201</v>
      </c>
      <c r="C14" s="209" t="s">
        <v>27</v>
      </c>
      <c r="D14" s="206" t="s">
        <v>105</v>
      </c>
      <c r="E14" s="206" t="s">
        <v>656</v>
      </c>
      <c r="F14" s="113"/>
      <c r="N14" s="39"/>
      <c r="O14" s="39"/>
    </row>
    <row r="15" spans="2:15" ht="13.5" thickBot="1">
      <c r="B15" s="632" t="s">
        <v>39</v>
      </c>
      <c r="C15" s="633"/>
      <c r="D15" s="633"/>
      <c r="E15" s="634"/>
      <c r="F15" s="198"/>
      <c r="N15" s="39"/>
      <c r="O15" s="39"/>
    </row>
    <row r="16" spans="2:15" ht="13.5" thickBot="1">
      <c r="B16" s="98" t="s">
        <v>178</v>
      </c>
      <c r="C16" s="99" t="s">
        <v>286</v>
      </c>
      <c r="D16" s="97"/>
      <c r="E16" s="97"/>
      <c r="F16" s="198"/>
      <c r="G16" s="466">
        <v>881011</v>
      </c>
      <c r="H16" s="210" t="s">
        <v>84</v>
      </c>
      <c r="I16" s="431" t="s">
        <v>105</v>
      </c>
      <c r="J16" s="206" t="s">
        <v>656</v>
      </c>
      <c r="N16" s="39"/>
      <c r="O16" s="39"/>
    </row>
    <row r="17" spans="2:15" ht="13.5" thickBot="1">
      <c r="B17" s="211" t="s">
        <v>248</v>
      </c>
      <c r="C17" s="208" t="s">
        <v>558</v>
      </c>
      <c r="D17" s="197">
        <v>60</v>
      </c>
      <c r="E17" s="197">
        <v>60</v>
      </c>
      <c r="F17" s="198"/>
      <c r="G17" s="632" t="s">
        <v>39</v>
      </c>
      <c r="H17" s="633"/>
      <c r="I17" s="633"/>
      <c r="J17" s="634"/>
      <c r="N17" s="39"/>
      <c r="O17" s="39"/>
    </row>
    <row r="18" spans="2:15" ht="13.5" thickBot="1">
      <c r="B18" s="212" t="s">
        <v>252</v>
      </c>
      <c r="C18" s="208" t="s">
        <v>250</v>
      </c>
      <c r="D18" s="414">
        <v>200</v>
      </c>
      <c r="E18" s="414">
        <v>200</v>
      </c>
      <c r="F18" s="198"/>
      <c r="G18" s="98" t="s">
        <v>178</v>
      </c>
      <c r="H18" s="99" t="s">
        <v>286</v>
      </c>
      <c r="I18" s="97"/>
      <c r="J18" s="97"/>
      <c r="N18" s="39"/>
      <c r="O18" s="39"/>
    </row>
    <row r="19" spans="2:15" ht="13.5">
      <c r="B19" s="212" t="s">
        <v>559</v>
      </c>
      <c r="C19" s="208" t="s">
        <v>43</v>
      </c>
      <c r="D19" s="199">
        <v>50</v>
      </c>
      <c r="E19" s="199">
        <v>50</v>
      </c>
      <c r="F19" s="201"/>
      <c r="G19" s="217" t="s">
        <v>564</v>
      </c>
      <c r="H19" s="182" t="s">
        <v>566</v>
      </c>
      <c r="I19" s="128">
        <v>1440</v>
      </c>
      <c r="J19" s="128">
        <v>1440</v>
      </c>
      <c r="N19" s="39"/>
      <c r="O19" s="39"/>
    </row>
    <row r="20" spans="2:15" ht="13.5" thickBot="1">
      <c r="B20" s="213" t="s">
        <v>255</v>
      </c>
      <c r="C20" s="106" t="s">
        <v>562</v>
      </c>
      <c r="D20" s="199">
        <v>600</v>
      </c>
      <c r="E20" s="199">
        <v>600</v>
      </c>
      <c r="G20" s="104" t="s">
        <v>346</v>
      </c>
      <c r="H20" s="100" t="s">
        <v>567</v>
      </c>
      <c r="I20" s="123">
        <v>450</v>
      </c>
      <c r="J20" s="123">
        <v>0</v>
      </c>
      <c r="N20" s="39"/>
      <c r="O20" s="39"/>
    </row>
    <row r="21" spans="2:23" ht="14.25" thickBot="1">
      <c r="B21" s="214" t="s">
        <v>269</v>
      </c>
      <c r="C21" s="106" t="s">
        <v>563</v>
      </c>
      <c r="D21" s="199">
        <v>3180</v>
      </c>
      <c r="E21" s="199">
        <v>3180</v>
      </c>
      <c r="F21" s="113"/>
      <c r="G21" s="639" t="s">
        <v>40</v>
      </c>
      <c r="H21" s="640"/>
      <c r="I21" s="200">
        <f>I19+I20</f>
        <v>1890</v>
      </c>
      <c r="J21" s="200">
        <f>J19+J20</f>
        <v>1440</v>
      </c>
      <c r="N21" s="39"/>
      <c r="O21" s="39"/>
      <c r="W21" s="15"/>
    </row>
    <row r="22" spans="2:15" ht="13.5" thickBot="1">
      <c r="B22" s="67" t="s">
        <v>277</v>
      </c>
      <c r="C22" s="68" t="s">
        <v>279</v>
      </c>
      <c r="D22" s="215">
        <f>(D17+D18+D19)*27%</f>
        <v>83.7</v>
      </c>
      <c r="E22" s="215">
        <f>(E17+E18+E19)*27%</f>
        <v>83.7</v>
      </c>
      <c r="F22" s="113"/>
      <c r="N22" s="39"/>
      <c r="O22" s="39"/>
    </row>
    <row r="23" spans="2:15" ht="14.25" thickBot="1">
      <c r="B23" s="639" t="s">
        <v>40</v>
      </c>
      <c r="C23" s="640"/>
      <c r="D23" s="170">
        <f>SUM(D17:D22)</f>
        <v>4173.7</v>
      </c>
      <c r="E23" s="170">
        <f>SUM(E17:E22)</f>
        <v>4173.7</v>
      </c>
      <c r="F23" s="113"/>
      <c r="N23" s="32"/>
      <c r="O23" s="32"/>
    </row>
    <row r="24" spans="6:15" ht="12.75">
      <c r="F24" s="113"/>
      <c r="N24" s="39"/>
      <c r="O24" s="39"/>
    </row>
    <row r="25" spans="6:15" ht="12.75">
      <c r="F25" s="113"/>
      <c r="N25" s="39"/>
      <c r="O25" s="39"/>
    </row>
    <row r="26" spans="6:13" ht="12.75">
      <c r="F26" s="113"/>
      <c r="K26" s="34"/>
      <c r="M26" s="34"/>
    </row>
    <row r="27" spans="6:13" ht="12.75">
      <c r="F27" s="113"/>
      <c r="K27" s="34"/>
      <c r="M27" s="34"/>
    </row>
    <row r="28" spans="6:13" ht="28.5" customHeight="1">
      <c r="F28" s="112"/>
      <c r="K28" s="34"/>
      <c r="M28" s="34"/>
    </row>
    <row r="29" spans="6:13" ht="15.75" customHeight="1">
      <c r="F29" s="113"/>
      <c r="K29" s="34"/>
      <c r="M29" s="34"/>
    </row>
    <row r="30" spans="6:15" ht="12.75">
      <c r="F30" s="113"/>
      <c r="N30" s="32"/>
      <c r="O30" s="32"/>
    </row>
    <row r="31" spans="6:23" ht="12.75">
      <c r="F31" s="112"/>
      <c r="N31" s="32"/>
      <c r="O31" s="32"/>
      <c r="W31" s="15"/>
    </row>
    <row r="32" spans="6:15" ht="13.5">
      <c r="F32" s="202"/>
      <c r="N32" s="39"/>
      <c r="O32" s="39"/>
    </row>
    <row r="33" spans="6:15" ht="12.75">
      <c r="F33" s="84"/>
      <c r="N33" s="39"/>
      <c r="O33" s="39"/>
    </row>
    <row r="34" spans="6:15" ht="12.75">
      <c r="F34" s="112"/>
      <c r="N34" s="32"/>
      <c r="O34" s="32"/>
    </row>
    <row r="35" spans="6:23" ht="12.75">
      <c r="F35" s="113"/>
      <c r="N35" s="39"/>
      <c r="O35" s="39"/>
      <c r="W35" s="15"/>
    </row>
    <row r="36" spans="6:27" ht="12.75">
      <c r="F36" s="198"/>
      <c r="N36" s="39"/>
      <c r="O36" s="39"/>
      <c r="AA36" s="15"/>
    </row>
    <row r="37" spans="6:15" ht="12.75">
      <c r="F37" s="198"/>
      <c r="N37" s="39"/>
      <c r="O37" s="39"/>
    </row>
    <row r="38" spans="6:15" ht="12.75">
      <c r="F38" s="113"/>
      <c r="N38" s="39"/>
      <c r="O38" s="39"/>
    </row>
    <row r="39" spans="6:15" ht="12.75">
      <c r="F39" s="113"/>
      <c r="N39" s="39"/>
      <c r="O39" s="39"/>
    </row>
    <row r="40" spans="6:15" ht="12.75">
      <c r="F40" s="113"/>
      <c r="N40" s="39"/>
      <c r="O40" s="39"/>
    </row>
    <row r="41" spans="6:15" ht="12.75">
      <c r="F41" s="112"/>
      <c r="N41" s="39"/>
      <c r="O41" s="39"/>
    </row>
    <row r="42" spans="6:15" ht="13.5">
      <c r="F42" s="203"/>
      <c r="N42" s="39"/>
      <c r="O42" s="39"/>
    </row>
    <row r="43" spans="14:15" ht="12.75">
      <c r="N43" s="39"/>
      <c r="O43" s="39"/>
    </row>
    <row r="44" spans="6:15" ht="12.75">
      <c r="F44" s="112"/>
      <c r="N44" s="39"/>
      <c r="O44" s="39"/>
    </row>
    <row r="45" spans="6:15" ht="12.75">
      <c r="F45" s="204"/>
      <c r="N45" s="39"/>
      <c r="O45" s="39"/>
    </row>
    <row r="46" spans="6:15" ht="13.5">
      <c r="F46" s="205"/>
      <c r="N46" s="39"/>
      <c r="O46" s="39"/>
    </row>
    <row r="47" spans="14:15" ht="12.75">
      <c r="N47" s="39"/>
      <c r="O47" s="39"/>
    </row>
    <row r="48" spans="6:15" ht="12.75">
      <c r="F48" s="198"/>
      <c r="N48" s="39"/>
      <c r="O48" s="39"/>
    </row>
    <row r="49" ht="12.75">
      <c r="F49" s="198"/>
    </row>
    <row r="50" ht="13.5">
      <c r="F50" s="201"/>
    </row>
  </sheetData>
  <sheetProtection/>
  <mergeCells count="10">
    <mergeCell ref="B2:E2"/>
    <mergeCell ref="B10:C10"/>
    <mergeCell ref="B15:E15"/>
    <mergeCell ref="B23:C23"/>
    <mergeCell ref="G17:J17"/>
    <mergeCell ref="G21:H21"/>
    <mergeCell ref="G2:J2"/>
    <mergeCell ref="G6:H6"/>
    <mergeCell ref="G10:J10"/>
    <mergeCell ref="G13:H13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2:D33"/>
  <sheetViews>
    <sheetView zoomScalePageLayoutView="0" workbookViewId="0" topLeftCell="A22">
      <selection activeCell="D36" sqref="D36"/>
    </sheetView>
  </sheetViews>
  <sheetFormatPr defaultColWidth="9.140625" defaultRowHeight="12.75"/>
  <cols>
    <col min="1" max="1" width="10.421875" style="9" customWidth="1"/>
    <col min="2" max="2" width="38.421875" style="9" customWidth="1"/>
    <col min="3" max="4" width="9.140625" style="9" customWidth="1"/>
  </cols>
  <sheetData>
    <row r="1" ht="13.5" thickBot="1"/>
    <row r="2" spans="1:4" ht="15" thickBot="1">
      <c r="A2" s="611" t="s">
        <v>39</v>
      </c>
      <c r="B2" s="612"/>
      <c r="C2" s="612"/>
      <c r="D2" s="613"/>
    </row>
    <row r="3" spans="1:4" ht="13.5" thickBot="1">
      <c r="A3" s="93" t="s">
        <v>178</v>
      </c>
      <c r="B3" s="90" t="s">
        <v>286</v>
      </c>
      <c r="C3" s="186" t="s">
        <v>105</v>
      </c>
      <c r="D3" s="186" t="s">
        <v>656</v>
      </c>
    </row>
    <row r="4" spans="1:4" ht="12.75">
      <c r="A4" s="101" t="s">
        <v>300</v>
      </c>
      <c r="B4" s="102" t="s">
        <v>304</v>
      </c>
      <c r="C4" s="197">
        <v>0</v>
      </c>
      <c r="D4" s="197">
        <v>0</v>
      </c>
    </row>
    <row r="5" spans="1:4" ht="12.75">
      <c r="A5" s="104" t="s">
        <v>301</v>
      </c>
      <c r="B5" s="100" t="s">
        <v>305</v>
      </c>
      <c r="C5" s="80">
        <v>0</v>
      </c>
      <c r="D5" s="80">
        <v>0</v>
      </c>
    </row>
    <row r="6" spans="1:4" ht="12.75">
      <c r="A6" s="104" t="s">
        <v>302</v>
      </c>
      <c r="B6" s="100" t="s">
        <v>306</v>
      </c>
      <c r="C6" s="80">
        <v>0</v>
      </c>
      <c r="D6" s="80">
        <v>0</v>
      </c>
    </row>
    <row r="7" spans="1:4" ht="12.75">
      <c r="A7" s="104" t="s">
        <v>303</v>
      </c>
      <c r="B7" s="100" t="s">
        <v>307</v>
      </c>
      <c r="C7" s="80">
        <v>500</v>
      </c>
      <c r="D7" s="80">
        <v>500</v>
      </c>
    </row>
    <row r="8" spans="1:4" ht="13.5" thickBot="1">
      <c r="A8" s="88" t="s">
        <v>587</v>
      </c>
      <c r="B8" s="89" t="s">
        <v>588</v>
      </c>
      <c r="C8" s="82">
        <v>240</v>
      </c>
      <c r="D8" s="82">
        <v>240</v>
      </c>
    </row>
    <row r="9" spans="1:4" ht="13.5" thickBot="1">
      <c r="A9" s="576" t="s">
        <v>589</v>
      </c>
      <c r="B9" s="577"/>
      <c r="C9" s="170">
        <f>SUM(C4:C8)</f>
        <v>740</v>
      </c>
      <c r="D9" s="170">
        <f>SUM(D4:D8)</f>
        <v>740</v>
      </c>
    </row>
    <row r="10" spans="1:4" ht="12.75">
      <c r="A10" s="91" t="s">
        <v>309</v>
      </c>
      <c r="B10" s="92" t="s">
        <v>308</v>
      </c>
      <c r="C10" s="78">
        <v>35</v>
      </c>
      <c r="D10" s="78">
        <v>35</v>
      </c>
    </row>
    <row r="11" spans="1:4" ht="12.75">
      <c r="A11" s="104" t="s">
        <v>310</v>
      </c>
      <c r="B11" s="100" t="s">
        <v>311</v>
      </c>
      <c r="C11" s="80">
        <v>0</v>
      </c>
      <c r="D11" s="80">
        <v>0</v>
      </c>
    </row>
    <row r="12" spans="1:4" ht="13.5" thickBot="1">
      <c r="A12" s="88" t="s">
        <v>585</v>
      </c>
      <c r="B12" s="89" t="s">
        <v>586</v>
      </c>
      <c r="C12" s="172">
        <v>1500</v>
      </c>
      <c r="D12" s="172">
        <v>1500</v>
      </c>
    </row>
    <row r="13" spans="1:4" ht="13.5" thickBot="1">
      <c r="A13" s="576" t="s">
        <v>590</v>
      </c>
      <c r="B13" s="577"/>
      <c r="C13" s="170">
        <f>C10+C11+C12</f>
        <v>1535</v>
      </c>
      <c r="D13" s="170">
        <f>D10+D11+D12</f>
        <v>1535</v>
      </c>
    </row>
    <row r="14" spans="1:4" ht="13.5" thickBot="1">
      <c r="A14" s="249" t="s">
        <v>312</v>
      </c>
      <c r="B14" s="250" t="s">
        <v>117</v>
      </c>
      <c r="C14" s="310">
        <v>55</v>
      </c>
      <c r="D14" s="310">
        <v>0</v>
      </c>
    </row>
    <row r="15" spans="1:4" ht="13.5" thickBot="1">
      <c r="A15" s="576" t="s">
        <v>592</v>
      </c>
      <c r="B15" s="577"/>
      <c r="C15" s="170">
        <f>C14</f>
        <v>55</v>
      </c>
      <c r="D15" s="170">
        <f>D14</f>
        <v>0</v>
      </c>
    </row>
    <row r="16" spans="1:4" ht="13.5" thickBot="1">
      <c r="A16" s="249" t="s">
        <v>313</v>
      </c>
      <c r="B16" s="250" t="s">
        <v>314</v>
      </c>
      <c r="C16" s="139">
        <v>650</v>
      </c>
      <c r="D16" s="139">
        <v>650</v>
      </c>
    </row>
    <row r="17" spans="1:4" ht="13.5" thickBot="1">
      <c r="A17" s="576" t="s">
        <v>591</v>
      </c>
      <c r="B17" s="577"/>
      <c r="C17" s="170">
        <f>C16</f>
        <v>650</v>
      </c>
      <c r="D17" s="170">
        <f>D16</f>
        <v>650</v>
      </c>
    </row>
    <row r="18" spans="1:4" ht="13.5" thickBot="1">
      <c r="A18" s="249" t="s">
        <v>315</v>
      </c>
      <c r="B18" s="250" t="s">
        <v>316</v>
      </c>
      <c r="C18" s="310">
        <v>0</v>
      </c>
      <c r="D18" s="310">
        <v>0</v>
      </c>
    </row>
    <row r="19" spans="1:4" ht="13.5" thickBot="1">
      <c r="A19" s="576" t="s">
        <v>593</v>
      </c>
      <c r="B19" s="577"/>
      <c r="C19" s="170">
        <f>C18</f>
        <v>0</v>
      </c>
      <c r="D19" s="170">
        <f>D18</f>
        <v>0</v>
      </c>
    </row>
    <row r="20" spans="1:4" s="43" customFormat="1" ht="12.75">
      <c r="A20" s="91" t="s">
        <v>317</v>
      </c>
      <c r="B20" s="92" t="s">
        <v>318</v>
      </c>
      <c r="C20" s="78">
        <v>0</v>
      </c>
      <c r="D20" s="78">
        <v>0</v>
      </c>
    </row>
    <row r="21" spans="1:4" ht="12.75">
      <c r="A21" s="104" t="s">
        <v>319</v>
      </c>
      <c r="B21" s="100" t="s">
        <v>320</v>
      </c>
      <c r="C21" s="80">
        <v>0</v>
      </c>
      <c r="D21" s="80">
        <v>0</v>
      </c>
    </row>
    <row r="22" spans="1:4" ht="13.5" customHeight="1">
      <c r="A22" s="104" t="s">
        <v>321</v>
      </c>
      <c r="B22" s="100" t="s">
        <v>85</v>
      </c>
      <c r="C22" s="80">
        <v>850</v>
      </c>
      <c r="D22" s="80">
        <v>850</v>
      </c>
    </row>
    <row r="23" spans="1:4" ht="12.75">
      <c r="A23" s="104" t="s">
        <v>322</v>
      </c>
      <c r="B23" s="100" t="s">
        <v>86</v>
      </c>
      <c r="C23" s="80">
        <v>200</v>
      </c>
      <c r="D23" s="80">
        <v>200</v>
      </c>
    </row>
    <row r="24" spans="1:4" ht="12.75">
      <c r="A24" s="104" t="s">
        <v>322</v>
      </c>
      <c r="B24" s="100" t="s">
        <v>584</v>
      </c>
      <c r="C24" s="80">
        <v>200</v>
      </c>
      <c r="D24" s="80">
        <v>200</v>
      </c>
    </row>
    <row r="25" spans="1:4" ht="12.75">
      <c r="A25" s="104" t="s">
        <v>323</v>
      </c>
      <c r="B25" s="100" t="s">
        <v>328</v>
      </c>
      <c r="C25" s="80">
        <v>0</v>
      </c>
      <c r="D25" s="80">
        <v>0</v>
      </c>
    </row>
    <row r="26" spans="1:4" ht="12.75">
      <c r="A26" s="104" t="s">
        <v>324</v>
      </c>
      <c r="B26" s="100" t="s">
        <v>326</v>
      </c>
      <c r="C26" s="80">
        <v>0</v>
      </c>
      <c r="D26" s="80">
        <v>0</v>
      </c>
    </row>
    <row r="27" spans="1:4" ht="12.75">
      <c r="A27" s="104" t="s">
        <v>325</v>
      </c>
      <c r="B27" s="100" t="s">
        <v>327</v>
      </c>
      <c r="C27" s="80">
        <v>0</v>
      </c>
      <c r="D27" s="80">
        <v>0</v>
      </c>
    </row>
    <row r="28" spans="1:4" ht="16.5" customHeight="1">
      <c r="A28" s="104" t="s">
        <v>333</v>
      </c>
      <c r="B28" s="100" t="s">
        <v>329</v>
      </c>
      <c r="C28" s="80">
        <v>0</v>
      </c>
      <c r="D28" s="80">
        <v>0</v>
      </c>
    </row>
    <row r="29" spans="1:4" ht="12.75">
      <c r="A29" s="104" t="s">
        <v>334</v>
      </c>
      <c r="B29" s="100" t="s">
        <v>330</v>
      </c>
      <c r="C29" s="80">
        <v>360</v>
      </c>
      <c r="D29" s="80">
        <v>360</v>
      </c>
    </row>
    <row r="30" spans="1:4" ht="15.75" customHeight="1">
      <c r="A30" s="104" t="s">
        <v>335</v>
      </c>
      <c r="B30" s="100" t="s">
        <v>331</v>
      </c>
      <c r="C30" s="80">
        <v>0</v>
      </c>
      <c r="D30" s="80">
        <v>0</v>
      </c>
    </row>
    <row r="31" spans="1:4" ht="13.5" thickBot="1">
      <c r="A31" s="88" t="s">
        <v>336</v>
      </c>
      <c r="B31" s="89" t="s">
        <v>332</v>
      </c>
      <c r="C31" s="82">
        <v>0</v>
      </c>
      <c r="D31" s="82">
        <v>0</v>
      </c>
    </row>
    <row r="32" spans="1:4" ht="12.75" customHeight="1" thickBot="1">
      <c r="A32" s="576" t="s">
        <v>635</v>
      </c>
      <c r="B32" s="577"/>
      <c r="C32" s="170">
        <f>SUM(C20:C31)</f>
        <v>1610</v>
      </c>
      <c r="D32" s="170">
        <f>SUM(D20:D31)</f>
        <v>1610</v>
      </c>
    </row>
    <row r="33" spans="1:4" ht="14.25" customHeight="1" thickBot="1">
      <c r="A33" s="572" t="s">
        <v>337</v>
      </c>
      <c r="B33" s="573"/>
      <c r="C33" s="170">
        <f>C9+C13+C19+C32+C17+C15</f>
        <v>4590</v>
      </c>
      <c r="D33" s="170">
        <f>D9+D13+D19+D32+D17+D15</f>
        <v>4535</v>
      </c>
    </row>
    <row r="34" ht="14.25" customHeight="1"/>
    <row r="35" ht="14.25" customHeight="1"/>
  </sheetData>
  <sheetProtection/>
  <mergeCells count="8">
    <mergeCell ref="A2:D2"/>
    <mergeCell ref="A33:B33"/>
    <mergeCell ref="A9:B9"/>
    <mergeCell ref="A19:B19"/>
    <mergeCell ref="A32:B32"/>
    <mergeCell ref="A15:B15"/>
    <mergeCell ref="A17:B17"/>
    <mergeCell ref="A13:B1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E19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10.140625" style="137" bestFit="1" customWidth="1"/>
    <col min="2" max="2" width="41.57421875" style="137" customWidth="1"/>
    <col min="3" max="4" width="9.28125" style="137" bestFit="1" customWidth="1"/>
  </cols>
  <sheetData>
    <row r="1" spans="1:4" ht="14.25" thickBot="1">
      <c r="A1" s="223">
        <v>370000</v>
      </c>
      <c r="B1" s="241" t="s">
        <v>13</v>
      </c>
      <c r="C1" s="240" t="s">
        <v>105</v>
      </c>
      <c r="D1" s="225" t="s">
        <v>656</v>
      </c>
    </row>
    <row r="2" spans="1:4" ht="13.5" thickBot="1">
      <c r="A2" s="632" t="s">
        <v>39</v>
      </c>
      <c r="B2" s="633"/>
      <c r="C2" s="633"/>
      <c r="D2" s="634"/>
    </row>
    <row r="3" spans="1:4" ht="13.5" thickBot="1">
      <c r="A3" s="98" t="s">
        <v>178</v>
      </c>
      <c r="B3" s="99" t="s">
        <v>286</v>
      </c>
      <c r="C3" s="96"/>
      <c r="D3" s="97"/>
    </row>
    <row r="4" spans="1:4" ht="12.75">
      <c r="A4" s="242" t="s">
        <v>232</v>
      </c>
      <c r="B4" s="243" t="s">
        <v>32</v>
      </c>
      <c r="C4" s="244">
        <v>70</v>
      </c>
      <c r="D4" s="244">
        <v>70</v>
      </c>
    </row>
    <row r="5" spans="1:5" ht="12.75">
      <c r="A5" s="245" t="s">
        <v>255</v>
      </c>
      <c r="B5" s="236" t="s">
        <v>109</v>
      </c>
      <c r="C5" s="237">
        <f>12*105</f>
        <v>1260</v>
      </c>
      <c r="D5" s="237">
        <f>12*105</f>
        <v>1260</v>
      </c>
      <c r="E5" s="34" t="s">
        <v>111</v>
      </c>
    </row>
    <row r="6" spans="1:4" ht="12.75">
      <c r="A6" s="246" t="s">
        <v>257</v>
      </c>
      <c r="B6" s="234" t="s">
        <v>9</v>
      </c>
      <c r="C6" s="235">
        <f>5400-447</f>
        <v>4953</v>
      </c>
      <c r="D6" s="235">
        <f>5400-447</f>
        <v>4953</v>
      </c>
    </row>
    <row r="7" spans="1:5" ht="12.75">
      <c r="A7" s="247" t="s">
        <v>269</v>
      </c>
      <c r="B7" s="238" t="s">
        <v>101</v>
      </c>
      <c r="C7" s="239">
        <v>1000</v>
      </c>
      <c r="D7" s="239">
        <v>1000</v>
      </c>
      <c r="E7" s="34" t="s">
        <v>568</v>
      </c>
    </row>
    <row r="8" spans="1:4" ht="12.75">
      <c r="A8" s="64" t="s">
        <v>277</v>
      </c>
      <c r="B8" s="65" t="s">
        <v>279</v>
      </c>
      <c r="C8" s="235">
        <f>(C4+C5+C6)*27%</f>
        <v>1696.41</v>
      </c>
      <c r="D8" s="235">
        <f>(D4+D5+D6)*27%</f>
        <v>1696.41</v>
      </c>
    </row>
    <row r="9" spans="1:4" ht="13.5" thickBot="1">
      <c r="A9" s="104" t="s">
        <v>373</v>
      </c>
      <c r="B9" s="100" t="s">
        <v>368</v>
      </c>
      <c r="C9" s="239">
        <v>0</v>
      </c>
      <c r="D9" s="239">
        <v>12000</v>
      </c>
    </row>
    <row r="10" spans="1:4" ht="14.25" thickBot="1">
      <c r="A10" s="639" t="s">
        <v>40</v>
      </c>
      <c r="B10" s="640"/>
      <c r="C10" s="141">
        <f>SUM(C4:C9)</f>
        <v>8979.41</v>
      </c>
      <c r="D10" s="140">
        <f>SUM(D4:D9)</f>
        <v>20979.41</v>
      </c>
    </row>
    <row r="11" spans="1:4" ht="14.25" thickBot="1">
      <c r="A11" s="248"/>
      <c r="B11" s="248"/>
      <c r="C11" s="142"/>
      <c r="D11" s="142"/>
    </row>
    <row r="12" spans="1:4" ht="13.5" thickBot="1">
      <c r="A12" s="632" t="s">
        <v>29</v>
      </c>
      <c r="B12" s="633"/>
      <c r="C12" s="633"/>
      <c r="D12" s="634"/>
    </row>
    <row r="13" spans="1:4" ht="13.5" thickBot="1">
      <c r="A13" s="251" t="s">
        <v>178</v>
      </c>
      <c r="B13" s="252" t="s">
        <v>286</v>
      </c>
      <c r="C13" s="253"/>
      <c r="D13" s="254"/>
    </row>
    <row r="14" spans="1:4" ht="12.75">
      <c r="A14" s="171" t="s">
        <v>295</v>
      </c>
      <c r="B14" s="236" t="s">
        <v>110</v>
      </c>
      <c r="C14" s="454">
        <v>2000</v>
      </c>
      <c r="D14" s="456">
        <v>2000</v>
      </c>
    </row>
    <row r="15" spans="1:4" ht="12.75">
      <c r="A15" s="221" t="s">
        <v>506</v>
      </c>
      <c r="B15" s="234" t="s">
        <v>23</v>
      </c>
      <c r="C15" s="455">
        <v>5000</v>
      </c>
      <c r="D15" s="457">
        <v>5000</v>
      </c>
    </row>
    <row r="16" spans="1:4" ht="12.75">
      <c r="A16" s="221" t="s">
        <v>502</v>
      </c>
      <c r="B16" s="234" t="s">
        <v>69</v>
      </c>
      <c r="C16" s="455">
        <v>70</v>
      </c>
      <c r="D16" s="457">
        <v>70</v>
      </c>
    </row>
    <row r="17" spans="1:4" ht="12.75">
      <c r="A17" s="171" t="s">
        <v>520</v>
      </c>
      <c r="B17" s="236" t="s">
        <v>70</v>
      </c>
      <c r="C17" s="454">
        <f>(C15+C16+C14)*27%</f>
        <v>1908.9</v>
      </c>
      <c r="D17" s="458">
        <f>(D15+D16+D14)*27%</f>
        <v>1908.9</v>
      </c>
    </row>
    <row r="18" spans="1:4" ht="13.5" thickBot="1">
      <c r="A18" s="221" t="s">
        <v>570</v>
      </c>
      <c r="B18" s="234" t="s">
        <v>569</v>
      </c>
      <c r="C18" s="455">
        <v>0</v>
      </c>
      <c r="D18" s="459">
        <v>12000</v>
      </c>
    </row>
    <row r="19" spans="1:5" ht="14.25" thickBot="1">
      <c r="A19" s="639" t="s">
        <v>41</v>
      </c>
      <c r="B19" s="640"/>
      <c r="C19" s="141">
        <f>SUM(C14:C18)</f>
        <v>8978.9</v>
      </c>
      <c r="D19" s="140">
        <f>SUM(D14:D17)</f>
        <v>8978.9</v>
      </c>
      <c r="E19" s="12"/>
    </row>
  </sheetData>
  <sheetProtection/>
  <mergeCells count="4">
    <mergeCell ref="A2:D2"/>
    <mergeCell ref="A10:B10"/>
    <mergeCell ref="A12:D12"/>
    <mergeCell ref="A19:B19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D27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10.140625" style="84" bestFit="1" customWidth="1"/>
    <col min="2" max="2" width="43.57421875" style="84" customWidth="1"/>
    <col min="3" max="4" width="9.28125" style="111" bestFit="1" customWidth="1"/>
  </cols>
  <sheetData>
    <row r="1" spans="1:4" ht="14.25" thickBot="1">
      <c r="A1" s="189">
        <v>381101</v>
      </c>
      <c r="B1" s="269" t="s">
        <v>71</v>
      </c>
      <c r="C1" s="261" t="s">
        <v>105</v>
      </c>
      <c r="D1" s="261" t="s">
        <v>656</v>
      </c>
    </row>
    <row r="2" spans="1:4" ht="13.5" thickBot="1">
      <c r="A2" s="632" t="s">
        <v>39</v>
      </c>
      <c r="B2" s="633"/>
      <c r="C2" s="633"/>
      <c r="D2" s="634"/>
    </row>
    <row r="3" spans="1:4" ht="13.5" thickBot="1">
      <c r="A3" s="98" t="s">
        <v>178</v>
      </c>
      <c r="B3" s="99" t="s">
        <v>286</v>
      </c>
      <c r="C3" s="97"/>
      <c r="D3" s="97"/>
    </row>
    <row r="4" spans="1:4" ht="12.75">
      <c r="A4" s="104" t="s">
        <v>269</v>
      </c>
      <c r="B4" s="262" t="s">
        <v>72</v>
      </c>
      <c r="C4" s="460">
        <v>1200</v>
      </c>
      <c r="D4" s="463">
        <v>1200</v>
      </c>
    </row>
    <row r="5" spans="1:4" ht="12.75">
      <c r="A5" s="104" t="s">
        <v>269</v>
      </c>
      <c r="B5" s="263" t="s">
        <v>73</v>
      </c>
      <c r="C5" s="455">
        <v>6205</v>
      </c>
      <c r="D5" s="457">
        <v>6205</v>
      </c>
    </row>
    <row r="6" spans="1:4" ht="13.5" thickBot="1">
      <c r="A6" s="270" t="s">
        <v>277</v>
      </c>
      <c r="B6" s="271" t="s">
        <v>68</v>
      </c>
      <c r="C6" s="461">
        <f>(C4+C5)*27%</f>
        <v>1999.3500000000001</v>
      </c>
      <c r="D6" s="464">
        <f>(D4+D5)*27%</f>
        <v>1999.3500000000001</v>
      </c>
    </row>
    <row r="7" spans="1:4" ht="14.25" thickBot="1">
      <c r="A7" s="639" t="s">
        <v>40</v>
      </c>
      <c r="B7" s="641"/>
      <c r="C7" s="462">
        <f>SUM(C4:C6)</f>
        <v>9404.35</v>
      </c>
      <c r="D7" s="465">
        <f>SUM(D4:D6)</f>
        <v>9404.35</v>
      </c>
    </row>
    <row r="8" ht="13.5" thickBot="1"/>
    <row r="9" spans="1:4" ht="13.5" thickBot="1">
      <c r="A9" s="632" t="s">
        <v>29</v>
      </c>
      <c r="B9" s="633"/>
      <c r="C9" s="633"/>
      <c r="D9" s="634"/>
    </row>
    <row r="10" spans="1:4" ht="13.5" thickBot="1">
      <c r="A10" s="251" t="s">
        <v>178</v>
      </c>
      <c r="B10" s="252" t="s">
        <v>286</v>
      </c>
      <c r="C10" s="254"/>
      <c r="D10" s="254"/>
    </row>
    <row r="11" spans="1:4" ht="12.75">
      <c r="A11" s="100" t="s">
        <v>573</v>
      </c>
      <c r="B11" s="263" t="s">
        <v>74</v>
      </c>
      <c r="C11" s="265">
        <v>0</v>
      </c>
      <c r="D11" s="265">
        <v>0</v>
      </c>
    </row>
    <row r="12" spans="1:4" ht="13.5" thickBot="1">
      <c r="A12" s="89" t="s">
        <v>520</v>
      </c>
      <c r="B12" s="106" t="s">
        <v>518</v>
      </c>
      <c r="C12" s="264">
        <v>0</v>
      </c>
      <c r="D12" s="264">
        <v>0</v>
      </c>
    </row>
    <row r="13" spans="1:4" ht="14.25" thickBot="1">
      <c r="A13" s="639" t="s">
        <v>41</v>
      </c>
      <c r="B13" s="640"/>
      <c r="C13" s="170">
        <f>SUM(C11:C12)</f>
        <v>0</v>
      </c>
      <c r="D13" s="170">
        <f>SUM(D11:D12)</f>
        <v>0</v>
      </c>
    </row>
    <row r="14" ht="13.5">
      <c r="B14" s="268"/>
    </row>
    <row r="19" spans="3:4" ht="12.75">
      <c r="C19" s="266"/>
      <c r="D19" s="266"/>
    </row>
    <row r="20" spans="3:4" ht="12.75">
      <c r="C20" s="266"/>
      <c r="D20" s="266"/>
    </row>
    <row r="21" spans="3:4" ht="12.75">
      <c r="C21" s="266"/>
      <c r="D21" s="266"/>
    </row>
    <row r="22" spans="3:4" ht="12.75">
      <c r="C22" s="266"/>
      <c r="D22" s="266"/>
    </row>
    <row r="23" spans="3:4" ht="12.75">
      <c r="C23" s="266"/>
      <c r="D23" s="266"/>
    </row>
    <row r="24" spans="3:4" ht="12.75">
      <c r="C24" s="192"/>
      <c r="D24" s="192"/>
    </row>
    <row r="26" ht="12.75">
      <c r="B26" s="267"/>
    </row>
    <row r="27" ht="12.75">
      <c r="B27" s="267"/>
    </row>
  </sheetData>
  <sheetProtection/>
  <mergeCells count="4">
    <mergeCell ref="A2:D2"/>
    <mergeCell ref="A7:B7"/>
    <mergeCell ref="A9:D9"/>
    <mergeCell ref="A13:B13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P84"/>
  <sheetViews>
    <sheetView zoomScalePageLayoutView="0" workbookViewId="0" topLeftCell="A49">
      <selection activeCell="E63" sqref="E63"/>
    </sheetView>
  </sheetViews>
  <sheetFormatPr defaultColWidth="9.140625" defaultRowHeight="12.75"/>
  <cols>
    <col min="1" max="1" width="9.140625" style="9" customWidth="1"/>
    <col min="2" max="2" width="48.00390625" style="9" customWidth="1"/>
    <col min="3" max="4" width="9.140625" style="84" customWidth="1"/>
    <col min="6" max="6" width="9.140625" style="9" customWidth="1"/>
    <col min="7" max="7" width="48.00390625" style="9" customWidth="1"/>
    <col min="8" max="9" width="10.28125" style="84" customWidth="1"/>
    <col min="10" max="10" width="9.421875" style="0" customWidth="1"/>
    <col min="11" max="11" width="10.140625" style="112" bestFit="1" customWidth="1"/>
    <col min="12" max="12" width="36.00390625" style="112" customWidth="1"/>
    <col min="13" max="14" width="9.28125" style="84" bestFit="1" customWidth="1"/>
  </cols>
  <sheetData>
    <row r="1" spans="1:14" ht="14.25" customHeight="1" thickBot="1">
      <c r="A1" s="363">
        <v>841126</v>
      </c>
      <c r="B1" s="364" t="s">
        <v>15</v>
      </c>
      <c r="C1" s="293"/>
      <c r="D1" s="293"/>
      <c r="F1" s="365">
        <v>841133</v>
      </c>
      <c r="G1" s="366" t="s">
        <v>80</v>
      </c>
      <c r="H1" s="181"/>
      <c r="I1" s="181"/>
      <c r="K1" s="347">
        <v>842421</v>
      </c>
      <c r="L1" s="347" t="s">
        <v>3</v>
      </c>
      <c r="M1" s="346"/>
      <c r="N1" s="346"/>
    </row>
    <row r="2" spans="1:14" ht="15" thickBot="1">
      <c r="A2" s="611" t="s">
        <v>39</v>
      </c>
      <c r="B2" s="612"/>
      <c r="C2" s="612"/>
      <c r="D2" s="613"/>
      <c r="F2" s="567" t="s">
        <v>39</v>
      </c>
      <c r="G2" s="568"/>
      <c r="H2" s="568"/>
      <c r="I2" s="569"/>
      <c r="K2" s="647" t="s">
        <v>39</v>
      </c>
      <c r="L2" s="648"/>
      <c r="M2" s="648"/>
      <c r="N2" s="649"/>
    </row>
    <row r="3" spans="1:14" ht="13.5" thickBot="1">
      <c r="A3" s="93" t="s">
        <v>178</v>
      </c>
      <c r="B3" s="90" t="s">
        <v>286</v>
      </c>
      <c r="C3" s="186" t="s">
        <v>105</v>
      </c>
      <c r="D3" s="186" t="s">
        <v>656</v>
      </c>
      <c r="F3" s="98" t="s">
        <v>178</v>
      </c>
      <c r="G3" s="99" t="s">
        <v>286</v>
      </c>
      <c r="H3" s="186" t="s">
        <v>105</v>
      </c>
      <c r="I3" s="186" t="s">
        <v>656</v>
      </c>
      <c r="K3" s="98" t="s">
        <v>178</v>
      </c>
      <c r="L3" s="99" t="s">
        <v>286</v>
      </c>
      <c r="M3" s="186" t="s">
        <v>105</v>
      </c>
      <c r="N3" s="186" t="s">
        <v>656</v>
      </c>
    </row>
    <row r="4" spans="1:14" ht="12.75">
      <c r="A4" s="302" t="s">
        <v>185</v>
      </c>
      <c r="B4" s="303" t="s">
        <v>180</v>
      </c>
      <c r="C4" s="356">
        <v>32348</v>
      </c>
      <c r="D4" s="356">
        <v>33709</v>
      </c>
      <c r="F4" s="73" t="s">
        <v>185</v>
      </c>
      <c r="G4" s="74" t="s">
        <v>180</v>
      </c>
      <c r="H4" s="356">
        <v>5355</v>
      </c>
      <c r="I4" s="356">
        <v>6180</v>
      </c>
      <c r="K4" s="73" t="s">
        <v>185</v>
      </c>
      <c r="L4" s="74" t="s">
        <v>180</v>
      </c>
      <c r="M4" s="289">
        <v>2600</v>
      </c>
      <c r="N4" s="289">
        <v>2600</v>
      </c>
    </row>
    <row r="5" spans="1:14" ht="12.75">
      <c r="A5" s="311" t="s">
        <v>186</v>
      </c>
      <c r="B5" s="312" t="s">
        <v>181</v>
      </c>
      <c r="C5" s="356">
        <v>719</v>
      </c>
      <c r="D5" s="356">
        <v>719</v>
      </c>
      <c r="F5" s="64" t="s">
        <v>186</v>
      </c>
      <c r="G5" s="65" t="s">
        <v>181</v>
      </c>
      <c r="H5" s="356">
        <v>20</v>
      </c>
      <c r="I5" s="356">
        <v>0</v>
      </c>
      <c r="J5" s="16"/>
      <c r="K5" s="64" t="s">
        <v>187</v>
      </c>
      <c r="L5" s="65" t="s">
        <v>30</v>
      </c>
      <c r="M5" s="289">
        <v>302</v>
      </c>
      <c r="N5" s="289">
        <v>302</v>
      </c>
    </row>
    <row r="6" spans="1:14" ht="12.75">
      <c r="A6" s="311" t="s">
        <v>187</v>
      </c>
      <c r="B6" s="312" t="s">
        <v>30</v>
      </c>
      <c r="C6" s="351">
        <v>1400</v>
      </c>
      <c r="D6" s="351">
        <v>1400</v>
      </c>
      <c r="F6" s="64" t="s">
        <v>187</v>
      </c>
      <c r="G6" s="65" t="s">
        <v>30</v>
      </c>
      <c r="H6" s="351">
        <v>300</v>
      </c>
      <c r="I6" s="351">
        <v>417</v>
      </c>
      <c r="K6" s="67" t="s">
        <v>188</v>
      </c>
      <c r="L6" s="68" t="s">
        <v>182</v>
      </c>
      <c r="M6" s="289">
        <v>0</v>
      </c>
      <c r="N6" s="289">
        <v>0</v>
      </c>
    </row>
    <row r="7" spans="1:14" ht="13.5" thickBot="1">
      <c r="A7" s="311" t="s">
        <v>188</v>
      </c>
      <c r="B7" s="312" t="s">
        <v>182</v>
      </c>
      <c r="C7" s="351">
        <v>4077</v>
      </c>
      <c r="D7" s="351">
        <v>4435</v>
      </c>
      <c r="F7" s="64" t="s">
        <v>188</v>
      </c>
      <c r="G7" s="65" t="s">
        <v>182</v>
      </c>
      <c r="H7" s="351">
        <v>198</v>
      </c>
      <c r="I7" s="351">
        <v>650</v>
      </c>
      <c r="K7" s="67" t="s">
        <v>190</v>
      </c>
      <c r="L7" s="68" t="s">
        <v>184</v>
      </c>
      <c r="M7" s="362">
        <v>80</v>
      </c>
      <c r="N7" s="362">
        <v>0</v>
      </c>
    </row>
    <row r="8" spans="1:14" ht="13.5" thickBot="1">
      <c r="A8" s="313" t="s">
        <v>190</v>
      </c>
      <c r="B8" s="314" t="s">
        <v>184</v>
      </c>
      <c r="C8" s="362">
        <v>80</v>
      </c>
      <c r="D8" s="362">
        <v>80</v>
      </c>
      <c r="F8" s="67" t="s">
        <v>190</v>
      </c>
      <c r="G8" s="68" t="s">
        <v>184</v>
      </c>
      <c r="H8" s="362">
        <v>80</v>
      </c>
      <c r="I8" s="362">
        <v>80</v>
      </c>
      <c r="K8" s="570" t="s">
        <v>287</v>
      </c>
      <c r="L8" s="571"/>
      <c r="M8" s="170">
        <f>SUM(M4:M7)</f>
        <v>2982</v>
      </c>
      <c r="N8" s="170">
        <f>SUM(N4:N7)</f>
        <v>2902</v>
      </c>
    </row>
    <row r="9" spans="1:16" ht="13.5" thickBot="1">
      <c r="A9" s="596" t="s">
        <v>287</v>
      </c>
      <c r="B9" s="597"/>
      <c r="C9" s="349">
        <f>SUM(C4:C8)</f>
        <v>38624</v>
      </c>
      <c r="D9" s="349">
        <f>SUM(D4:D8)</f>
        <v>40343</v>
      </c>
      <c r="F9" s="570" t="s">
        <v>287</v>
      </c>
      <c r="G9" s="571"/>
      <c r="H9" s="349">
        <f>SUM(H4:H8)</f>
        <v>5953</v>
      </c>
      <c r="I9" s="349">
        <f>SUM(I4:I8)</f>
        <v>7327</v>
      </c>
      <c r="K9" s="73" t="s">
        <v>194</v>
      </c>
      <c r="L9" s="74" t="s">
        <v>108</v>
      </c>
      <c r="M9" s="343">
        <v>148</v>
      </c>
      <c r="N9" s="343">
        <v>149</v>
      </c>
      <c r="P9" s="34"/>
    </row>
    <row r="10" spans="1:14" ht="13.5" thickBot="1">
      <c r="A10" s="302" t="s">
        <v>195</v>
      </c>
      <c r="B10" s="303" t="s">
        <v>95</v>
      </c>
      <c r="C10" s="355">
        <v>0</v>
      </c>
      <c r="D10" s="355">
        <v>1500</v>
      </c>
      <c r="F10" s="73" t="s">
        <v>195</v>
      </c>
      <c r="G10" s="74" t="s">
        <v>95</v>
      </c>
      <c r="H10" s="355">
        <v>0</v>
      </c>
      <c r="I10" s="355">
        <v>0</v>
      </c>
      <c r="K10" s="67" t="s">
        <v>193</v>
      </c>
      <c r="L10" s="68" t="s">
        <v>191</v>
      </c>
      <c r="M10" s="340">
        <v>0</v>
      </c>
      <c r="N10" s="340">
        <v>0</v>
      </c>
    </row>
    <row r="11" spans="1:14" ht="13.5" customHeight="1" thickBot="1">
      <c r="A11" s="311" t="s">
        <v>196</v>
      </c>
      <c r="B11" s="312" t="s">
        <v>51</v>
      </c>
      <c r="C11" s="351">
        <v>0</v>
      </c>
      <c r="D11" s="351">
        <v>1117</v>
      </c>
      <c r="F11" s="64" t="s">
        <v>196</v>
      </c>
      <c r="G11" s="65" t="s">
        <v>51</v>
      </c>
      <c r="H11" s="351">
        <v>0</v>
      </c>
      <c r="I11" s="351">
        <v>0</v>
      </c>
      <c r="K11" s="570" t="s">
        <v>288</v>
      </c>
      <c r="L11" s="571"/>
      <c r="M11" s="170">
        <f>M9+M10</f>
        <v>148</v>
      </c>
      <c r="N11" s="170">
        <f>N9+N10</f>
        <v>149</v>
      </c>
    </row>
    <row r="12" spans="1:14" ht="12.75">
      <c r="A12" s="311" t="s">
        <v>194</v>
      </c>
      <c r="B12" s="312" t="s">
        <v>108</v>
      </c>
      <c r="C12" s="351">
        <v>1879</v>
      </c>
      <c r="D12" s="351">
        <v>2068</v>
      </c>
      <c r="F12" s="64" t="s">
        <v>194</v>
      </c>
      <c r="G12" s="65" t="s">
        <v>108</v>
      </c>
      <c r="H12" s="351">
        <v>270</v>
      </c>
      <c r="I12" s="351">
        <v>409</v>
      </c>
      <c r="K12" s="73" t="s">
        <v>201</v>
      </c>
      <c r="L12" s="74" t="s">
        <v>203</v>
      </c>
      <c r="M12" s="289">
        <f>(M8-80)*27%</f>
        <v>783.5400000000001</v>
      </c>
      <c r="N12" s="289">
        <f>(N8)*27%</f>
        <v>783.5400000000001</v>
      </c>
    </row>
    <row r="13" spans="1:14" ht="13.5" thickBot="1">
      <c r="A13" s="313" t="s">
        <v>193</v>
      </c>
      <c r="B13" s="314" t="s">
        <v>191</v>
      </c>
      <c r="C13" s="351">
        <v>1000</v>
      </c>
      <c r="D13" s="351">
        <v>1000</v>
      </c>
      <c r="F13" s="67" t="s">
        <v>193</v>
      </c>
      <c r="G13" s="68" t="s">
        <v>191</v>
      </c>
      <c r="H13" s="351">
        <v>445</v>
      </c>
      <c r="I13" s="351">
        <v>115</v>
      </c>
      <c r="K13" s="64" t="s">
        <v>202</v>
      </c>
      <c r="L13" s="65" t="s">
        <v>204</v>
      </c>
      <c r="M13" s="289">
        <f>(M9*1.19)*14%</f>
        <v>24.656800000000004</v>
      </c>
      <c r="N13" s="289">
        <f>(N9*1.19)*14%</f>
        <v>24.823400000000003</v>
      </c>
    </row>
    <row r="14" spans="1:14" ht="13.5" thickBot="1">
      <c r="A14" s="596" t="s">
        <v>288</v>
      </c>
      <c r="B14" s="597"/>
      <c r="C14" s="349">
        <f>SUM(C10:C13)</f>
        <v>2879</v>
      </c>
      <c r="D14" s="349">
        <f>SUM(D10:D13)</f>
        <v>5685</v>
      </c>
      <c r="F14" s="570" t="s">
        <v>288</v>
      </c>
      <c r="G14" s="571"/>
      <c r="H14" s="349">
        <f>SUM(H10:H13)</f>
        <v>715</v>
      </c>
      <c r="I14" s="349">
        <f>SUM(I10:I13)</f>
        <v>524</v>
      </c>
      <c r="K14" s="67" t="s">
        <v>206</v>
      </c>
      <c r="L14" s="68" t="s">
        <v>205</v>
      </c>
      <c r="M14" s="340">
        <f>148*1.19*16%</f>
        <v>28.1792</v>
      </c>
      <c r="N14" s="340">
        <v>27</v>
      </c>
    </row>
    <row r="15" spans="1:14" ht="13.5" customHeight="1" thickBot="1">
      <c r="A15" s="311" t="s">
        <v>198</v>
      </c>
      <c r="B15" s="312" t="s">
        <v>199</v>
      </c>
      <c r="C15" s="351">
        <v>1224</v>
      </c>
      <c r="D15" s="351">
        <v>1224</v>
      </c>
      <c r="F15" s="64" t="s">
        <v>198</v>
      </c>
      <c r="G15" s="65" t="s">
        <v>199</v>
      </c>
      <c r="H15" s="351">
        <v>0</v>
      </c>
      <c r="I15" s="351">
        <v>0</v>
      </c>
      <c r="K15" s="570" t="s">
        <v>62</v>
      </c>
      <c r="L15" s="571"/>
      <c r="M15" s="290">
        <f>SUM(M12:M14)</f>
        <v>836.3760000000001</v>
      </c>
      <c r="N15" s="290">
        <f>SUM(N12:N14)</f>
        <v>835.3634000000001</v>
      </c>
    </row>
    <row r="16" spans="1:14" ht="13.5" customHeight="1" thickBot="1">
      <c r="A16" s="596" t="s">
        <v>33</v>
      </c>
      <c r="B16" s="597"/>
      <c r="C16" s="349">
        <f>SUM(C15:C15)</f>
        <v>1224</v>
      </c>
      <c r="D16" s="349">
        <f>SUM(D15:D15)</f>
        <v>1224</v>
      </c>
      <c r="F16" s="570" t="s">
        <v>33</v>
      </c>
      <c r="G16" s="571"/>
      <c r="H16" s="349">
        <f>SUM(H15:H15)</f>
        <v>0</v>
      </c>
      <c r="I16" s="349">
        <f>SUM(I15:I15)</f>
        <v>0</v>
      </c>
      <c r="K16" s="645" t="s">
        <v>293</v>
      </c>
      <c r="L16" s="646"/>
      <c r="M16" s="288">
        <f>M8+M11+M15</f>
        <v>3966.376</v>
      </c>
      <c r="N16" s="288">
        <f>N8+N11+N15</f>
        <v>3886.3634</v>
      </c>
    </row>
    <row r="17" spans="1:14" ht="13.5">
      <c r="A17" s="1">
        <v>53121</v>
      </c>
      <c r="B17" s="2" t="s">
        <v>158</v>
      </c>
      <c r="C17" s="351">
        <f>(C4+C5+C6+C7+C10+C11+C15)*27%</f>
        <v>10737.36</v>
      </c>
      <c r="D17" s="351">
        <f>(D4+D5+D6+D7+D10+D11+D15)*27%</f>
        <v>11908.08</v>
      </c>
      <c r="F17" s="52">
        <v>53121</v>
      </c>
      <c r="G17" s="53" t="s">
        <v>158</v>
      </c>
      <c r="H17" s="351">
        <f>(H4+H5+H6+H7+H10+H11+H15)*27%</f>
        <v>1585.71</v>
      </c>
      <c r="I17" s="351">
        <f>(I4+I5+I6+I7+I10+I11+I15)*27%</f>
        <v>1956.69</v>
      </c>
      <c r="K17" s="650" t="s">
        <v>48</v>
      </c>
      <c r="L17" s="651"/>
      <c r="M17" s="197"/>
      <c r="N17" s="197"/>
    </row>
    <row r="18" spans="1:14" s="9" customFormat="1" ht="12.75">
      <c r="A18" s="1">
        <v>5332</v>
      </c>
      <c r="B18" s="2" t="s">
        <v>609</v>
      </c>
      <c r="C18" s="351">
        <f>(C13*1.19)*14%</f>
        <v>166.60000000000002</v>
      </c>
      <c r="D18" s="351">
        <v>345</v>
      </c>
      <c r="F18" s="52">
        <v>5332</v>
      </c>
      <c r="G18" s="53" t="s">
        <v>609</v>
      </c>
      <c r="H18" s="351">
        <v>47</v>
      </c>
      <c r="I18" s="351">
        <v>68</v>
      </c>
      <c r="K18" s="64" t="s">
        <v>214</v>
      </c>
      <c r="L18" s="65" t="s">
        <v>217</v>
      </c>
      <c r="M18" s="289">
        <v>0</v>
      </c>
      <c r="N18" s="289">
        <v>0</v>
      </c>
    </row>
    <row r="19" spans="1:14" ht="13.5" thickBot="1">
      <c r="A19" s="3">
        <v>5342</v>
      </c>
      <c r="B19" s="4" t="s">
        <v>610</v>
      </c>
      <c r="C19" s="353">
        <f>1879*1.19*16%</f>
        <v>357.7616</v>
      </c>
      <c r="D19" s="353">
        <v>370</v>
      </c>
      <c r="F19" s="54">
        <v>5342</v>
      </c>
      <c r="G19" s="55" t="s">
        <v>610</v>
      </c>
      <c r="H19" s="353">
        <v>74</v>
      </c>
      <c r="I19" s="353">
        <v>73</v>
      </c>
      <c r="J19" s="9"/>
      <c r="K19" s="64" t="s">
        <v>218</v>
      </c>
      <c r="L19" s="65" t="s">
        <v>614</v>
      </c>
      <c r="M19" s="340">
        <v>10</v>
      </c>
      <c r="N19" s="340">
        <v>10</v>
      </c>
    </row>
    <row r="20" spans="1:14" ht="13.5" thickBot="1">
      <c r="A20" s="596" t="s">
        <v>62</v>
      </c>
      <c r="B20" s="597"/>
      <c r="C20" s="349">
        <f>SUM(C17:C19)</f>
        <v>11261.7216</v>
      </c>
      <c r="D20" s="349">
        <f>SUM(D17:D19)</f>
        <v>12623.08</v>
      </c>
      <c r="F20" s="570" t="s">
        <v>62</v>
      </c>
      <c r="G20" s="571"/>
      <c r="H20" s="349">
        <f>SUM(H17:H19)</f>
        <v>1706.71</v>
      </c>
      <c r="I20" s="349">
        <f>SUM(I17:I19)</f>
        <v>2097.69</v>
      </c>
      <c r="J20" s="9"/>
      <c r="K20" s="67" t="s">
        <v>219</v>
      </c>
      <c r="L20" s="68" t="s">
        <v>223</v>
      </c>
      <c r="M20" s="340">
        <v>20</v>
      </c>
      <c r="N20" s="340">
        <v>20</v>
      </c>
    </row>
    <row r="21" spans="1:14" ht="13.5" thickBot="1">
      <c r="A21" s="609" t="s">
        <v>293</v>
      </c>
      <c r="B21" s="610"/>
      <c r="C21" s="367">
        <f>C9+C14+C16+C20</f>
        <v>53988.721600000004</v>
      </c>
      <c r="D21" s="367">
        <f>D9+D14+D16+D20</f>
        <v>59875.08</v>
      </c>
      <c r="F21" s="560" t="s">
        <v>293</v>
      </c>
      <c r="G21" s="561"/>
      <c r="H21" s="367">
        <f>H9+H14+H16+H20</f>
        <v>8374.71</v>
      </c>
      <c r="I21" s="367">
        <f>I9+I14+I16+I20</f>
        <v>9948.69</v>
      </c>
      <c r="J21" s="9"/>
      <c r="K21" s="570" t="s">
        <v>55</v>
      </c>
      <c r="L21" s="571"/>
      <c r="M21" s="170">
        <f>SUM(M18:M20)</f>
        <v>30</v>
      </c>
      <c r="N21" s="170">
        <f>SUM(N18:N20)</f>
        <v>30</v>
      </c>
    </row>
    <row r="22" spans="1:14" ht="14.25" thickBot="1">
      <c r="A22" s="337"/>
      <c r="B22" s="328" t="s">
        <v>48</v>
      </c>
      <c r="C22" s="197"/>
      <c r="D22" s="197"/>
      <c r="F22" s="337"/>
      <c r="G22" s="328" t="s">
        <v>48</v>
      </c>
      <c r="H22" s="350"/>
      <c r="I22" s="350"/>
      <c r="J22" s="9"/>
      <c r="K22" s="67" t="s">
        <v>232</v>
      </c>
      <c r="L22" s="68" t="s">
        <v>245</v>
      </c>
      <c r="M22" s="341">
        <v>20</v>
      </c>
      <c r="N22" s="341">
        <v>20</v>
      </c>
    </row>
    <row r="23" spans="1:14" ht="13.5" thickBot="1">
      <c r="A23" s="302" t="s">
        <v>207</v>
      </c>
      <c r="B23" s="303" t="s">
        <v>208</v>
      </c>
      <c r="C23" s="351">
        <v>5</v>
      </c>
      <c r="D23" s="351">
        <v>5</v>
      </c>
      <c r="F23" s="64" t="s">
        <v>219</v>
      </c>
      <c r="G23" s="65" t="s">
        <v>223</v>
      </c>
      <c r="H23" s="351">
        <v>200</v>
      </c>
      <c r="I23" s="351">
        <v>200</v>
      </c>
      <c r="J23" s="37"/>
      <c r="K23" s="570" t="s">
        <v>289</v>
      </c>
      <c r="L23" s="571"/>
      <c r="M23" s="290">
        <f>M22</f>
        <v>20</v>
      </c>
      <c r="N23" s="290">
        <f>N22</f>
        <v>20</v>
      </c>
    </row>
    <row r="24" spans="1:14" ht="13.5" thickBot="1">
      <c r="A24" s="311" t="s">
        <v>211</v>
      </c>
      <c r="B24" s="312" t="s">
        <v>38</v>
      </c>
      <c r="C24" s="351">
        <v>50</v>
      </c>
      <c r="D24" s="351">
        <v>50</v>
      </c>
      <c r="F24" s="570" t="s">
        <v>55</v>
      </c>
      <c r="G24" s="571"/>
      <c r="H24" s="349">
        <f>SUM(H23:H23)</f>
        <v>200</v>
      </c>
      <c r="I24" s="349">
        <f>SUM(I23:I23)</f>
        <v>200</v>
      </c>
      <c r="K24" s="64" t="s">
        <v>254</v>
      </c>
      <c r="L24" s="65" t="s">
        <v>42</v>
      </c>
      <c r="M24" s="341">
        <v>0</v>
      </c>
      <c r="N24" s="341">
        <v>0</v>
      </c>
    </row>
    <row r="25" spans="1:14" ht="13.5" thickBot="1">
      <c r="A25" s="311" t="s">
        <v>212</v>
      </c>
      <c r="B25" s="312" t="s">
        <v>215</v>
      </c>
      <c r="C25" s="351">
        <v>100</v>
      </c>
      <c r="D25" s="351">
        <v>100</v>
      </c>
      <c r="F25" s="5"/>
      <c r="G25" s="6"/>
      <c r="H25" s="352"/>
      <c r="I25" s="352"/>
      <c r="K25" s="67" t="s">
        <v>269</v>
      </c>
      <c r="L25" s="68" t="s">
        <v>270</v>
      </c>
      <c r="M25" s="340">
        <v>50</v>
      </c>
      <c r="N25" s="340">
        <v>50</v>
      </c>
    </row>
    <row r="26" spans="1:14" ht="14.25" thickBot="1">
      <c r="A26" s="311" t="s">
        <v>213</v>
      </c>
      <c r="B26" s="312" t="s">
        <v>216</v>
      </c>
      <c r="C26" s="351">
        <v>200</v>
      </c>
      <c r="D26" s="351">
        <v>200</v>
      </c>
      <c r="F26" s="67" t="s">
        <v>232</v>
      </c>
      <c r="G26" s="68" t="s">
        <v>245</v>
      </c>
      <c r="H26" s="353">
        <v>0</v>
      </c>
      <c r="I26" s="353">
        <v>0</v>
      </c>
      <c r="J26" s="16"/>
      <c r="K26" s="570" t="s">
        <v>290</v>
      </c>
      <c r="L26" s="571"/>
      <c r="M26" s="342">
        <f>M24+M25</f>
        <v>50</v>
      </c>
      <c r="N26" s="342">
        <f>N24+N25</f>
        <v>50</v>
      </c>
    </row>
    <row r="27" spans="1:14" ht="13.5" customHeight="1" thickBot="1">
      <c r="A27" s="311" t="s">
        <v>214</v>
      </c>
      <c r="B27" s="312" t="s">
        <v>217</v>
      </c>
      <c r="C27" s="351">
        <v>100</v>
      </c>
      <c r="D27" s="351">
        <v>100</v>
      </c>
      <c r="F27" s="570" t="s">
        <v>289</v>
      </c>
      <c r="G27" s="571"/>
      <c r="H27" s="349">
        <f>H26</f>
        <v>0</v>
      </c>
      <c r="I27" s="349">
        <f>I26</f>
        <v>0</v>
      </c>
      <c r="K27" s="348" t="s">
        <v>273</v>
      </c>
      <c r="L27" s="335" t="s">
        <v>49</v>
      </c>
      <c r="M27" s="340">
        <v>50</v>
      </c>
      <c r="N27" s="340">
        <v>50</v>
      </c>
    </row>
    <row r="28" spans="1:14" ht="13.5" customHeight="1" thickBot="1">
      <c r="A28" s="311" t="s">
        <v>218</v>
      </c>
      <c r="B28" s="312" t="s">
        <v>596</v>
      </c>
      <c r="C28" s="351">
        <v>70</v>
      </c>
      <c r="D28" s="351">
        <v>70</v>
      </c>
      <c r="F28" s="134" t="s">
        <v>248</v>
      </c>
      <c r="G28" s="358" t="s">
        <v>249</v>
      </c>
      <c r="H28" s="359">
        <v>0</v>
      </c>
      <c r="I28" s="359">
        <v>0</v>
      </c>
      <c r="K28" s="570" t="s">
        <v>291</v>
      </c>
      <c r="L28" s="571"/>
      <c r="M28" s="259">
        <f>M27</f>
        <v>50</v>
      </c>
      <c r="N28" s="259">
        <f>N27</f>
        <v>50</v>
      </c>
    </row>
    <row r="29" spans="1:14" ht="13.5" customHeight="1" thickBot="1">
      <c r="A29" s="311" t="s">
        <v>219</v>
      </c>
      <c r="B29" s="312" t="s">
        <v>223</v>
      </c>
      <c r="C29" s="351">
        <v>800</v>
      </c>
      <c r="D29" s="351">
        <v>800</v>
      </c>
      <c r="F29" s="64" t="s">
        <v>252</v>
      </c>
      <c r="G29" s="65" t="s">
        <v>250</v>
      </c>
      <c r="H29" s="351">
        <v>0</v>
      </c>
      <c r="I29" s="351">
        <v>0</v>
      </c>
      <c r="K29" s="64" t="s">
        <v>277</v>
      </c>
      <c r="L29" s="65" t="s">
        <v>279</v>
      </c>
      <c r="M29" s="339">
        <v>15</v>
      </c>
      <c r="N29" s="339">
        <v>15</v>
      </c>
    </row>
    <row r="30" spans="1:14" ht="14.25" thickBot="1">
      <c r="A30" s="313" t="s">
        <v>224</v>
      </c>
      <c r="B30" s="314" t="s">
        <v>227</v>
      </c>
      <c r="C30" s="353">
        <v>250</v>
      </c>
      <c r="D30" s="353">
        <v>250</v>
      </c>
      <c r="F30" s="64" t="s">
        <v>253</v>
      </c>
      <c r="G30" s="65" t="s">
        <v>251</v>
      </c>
      <c r="H30" s="351">
        <v>0</v>
      </c>
      <c r="I30" s="351">
        <v>0</v>
      </c>
      <c r="K30" s="570" t="s">
        <v>292</v>
      </c>
      <c r="L30" s="571"/>
      <c r="M30" s="342">
        <f>SUM(M29:M29)</f>
        <v>15</v>
      </c>
      <c r="N30" s="342">
        <f>SUM(N29:N29)</f>
        <v>15</v>
      </c>
    </row>
    <row r="31" spans="1:14" ht="15" thickBot="1">
      <c r="A31" s="596" t="s">
        <v>55</v>
      </c>
      <c r="B31" s="597"/>
      <c r="C31" s="349">
        <f>SUM(C23:C30)</f>
        <v>1575</v>
      </c>
      <c r="D31" s="349">
        <f>SUM(D23:D30)</f>
        <v>1575</v>
      </c>
      <c r="F31" s="64" t="s">
        <v>257</v>
      </c>
      <c r="G31" s="65" t="s">
        <v>258</v>
      </c>
      <c r="H31" s="360">
        <v>0</v>
      </c>
      <c r="I31" s="360">
        <v>0</v>
      </c>
      <c r="K31" s="576" t="s">
        <v>57</v>
      </c>
      <c r="L31" s="577"/>
      <c r="M31" s="344">
        <f>M21+M23+M26+M28+M30</f>
        <v>165</v>
      </c>
      <c r="N31" s="344">
        <f>N21+N23+N26+N28+N30</f>
        <v>165</v>
      </c>
    </row>
    <row r="32" spans="1:14" ht="13.5" thickBot="1">
      <c r="A32" s="313" t="s">
        <v>232</v>
      </c>
      <c r="B32" s="314" t="s">
        <v>245</v>
      </c>
      <c r="C32" s="353">
        <v>700</v>
      </c>
      <c r="D32" s="353">
        <v>700</v>
      </c>
      <c r="F32" s="67" t="s">
        <v>269</v>
      </c>
      <c r="G32" s="68" t="s">
        <v>270</v>
      </c>
      <c r="H32" s="353">
        <v>0</v>
      </c>
      <c r="I32" s="353">
        <v>0</v>
      </c>
      <c r="K32" s="572" t="s">
        <v>294</v>
      </c>
      <c r="L32" s="573"/>
      <c r="M32" s="170">
        <f>M31+M16</f>
        <v>4131.376</v>
      </c>
      <c r="N32" s="170">
        <f>N31+N16</f>
        <v>4051.3634</v>
      </c>
    </row>
    <row r="33" spans="1:9" ht="14.25" customHeight="1" thickBot="1">
      <c r="A33" s="313" t="s">
        <v>247</v>
      </c>
      <c r="B33" s="314" t="s">
        <v>613</v>
      </c>
      <c r="C33" s="353">
        <v>800</v>
      </c>
      <c r="D33" s="353">
        <v>800</v>
      </c>
      <c r="F33" s="570" t="s">
        <v>290</v>
      </c>
      <c r="G33" s="571"/>
      <c r="H33" s="349">
        <v>0</v>
      </c>
      <c r="I33" s="349">
        <v>0</v>
      </c>
    </row>
    <row r="34" spans="1:14" ht="15" thickBot="1">
      <c r="A34" s="596" t="s">
        <v>289</v>
      </c>
      <c r="B34" s="597"/>
      <c r="C34" s="349">
        <f>C32+C33</f>
        <v>1500</v>
      </c>
      <c r="D34" s="349">
        <f>D32+D33</f>
        <v>1500</v>
      </c>
      <c r="E34" s="16"/>
      <c r="F34" s="67" t="s">
        <v>277</v>
      </c>
      <c r="G34" s="68" t="s">
        <v>279</v>
      </c>
      <c r="H34" s="361">
        <f>200*27%</f>
        <v>54</v>
      </c>
      <c r="I34" s="361">
        <f>200*27%</f>
        <v>54</v>
      </c>
      <c r="K34" s="564" t="s">
        <v>29</v>
      </c>
      <c r="L34" s="565"/>
      <c r="M34" s="565"/>
      <c r="N34" s="566"/>
    </row>
    <row r="35" spans="1:14" ht="13.5" thickBot="1">
      <c r="A35" s="302" t="s">
        <v>248</v>
      </c>
      <c r="B35" s="303" t="s">
        <v>249</v>
      </c>
      <c r="C35" s="351">
        <v>750</v>
      </c>
      <c r="D35" s="351">
        <v>750</v>
      </c>
      <c r="F35" s="570" t="s">
        <v>292</v>
      </c>
      <c r="G35" s="571"/>
      <c r="H35" s="349">
        <f>H34</f>
        <v>54</v>
      </c>
      <c r="I35" s="349">
        <f>I34</f>
        <v>54</v>
      </c>
      <c r="K35" s="93" t="s">
        <v>178</v>
      </c>
      <c r="L35" s="90" t="s">
        <v>286</v>
      </c>
      <c r="M35" s="186" t="s">
        <v>105</v>
      </c>
      <c r="N35" s="186" t="s">
        <v>656</v>
      </c>
    </row>
    <row r="36" spans="1:14" ht="13.5" thickBot="1">
      <c r="A36" s="311" t="s">
        <v>252</v>
      </c>
      <c r="B36" s="312" t="s">
        <v>250</v>
      </c>
      <c r="C36" s="351">
        <v>400</v>
      </c>
      <c r="D36" s="351">
        <v>400</v>
      </c>
      <c r="F36" s="576" t="s">
        <v>57</v>
      </c>
      <c r="G36" s="577"/>
      <c r="H36" s="349">
        <f>H24+H27+H33+H35</f>
        <v>254</v>
      </c>
      <c r="I36" s="349">
        <f>I24+I27+I33+I35</f>
        <v>254</v>
      </c>
      <c r="K36" s="114" t="s">
        <v>485</v>
      </c>
      <c r="L36" s="106" t="s">
        <v>486</v>
      </c>
      <c r="M36" s="345">
        <v>500</v>
      </c>
      <c r="N36" s="345">
        <v>500</v>
      </c>
    </row>
    <row r="37" spans="1:14" ht="14.25" customHeight="1" thickBot="1">
      <c r="A37" s="311" t="s">
        <v>253</v>
      </c>
      <c r="B37" s="312" t="s">
        <v>251</v>
      </c>
      <c r="C37" s="351">
        <v>140</v>
      </c>
      <c r="D37" s="351">
        <v>140</v>
      </c>
      <c r="F37" s="572" t="s">
        <v>294</v>
      </c>
      <c r="G37" s="573"/>
      <c r="H37" s="304">
        <f>H21+H36</f>
        <v>8628.71</v>
      </c>
      <c r="I37" s="304">
        <f>I21+I36</f>
        <v>10202.69</v>
      </c>
      <c r="K37" s="572" t="s">
        <v>298</v>
      </c>
      <c r="L37" s="573"/>
      <c r="M37" s="170">
        <f>M36</f>
        <v>500</v>
      </c>
      <c r="N37" s="170">
        <f>N36</f>
        <v>500</v>
      </c>
    </row>
    <row r="38" spans="1:4" ht="12.75">
      <c r="A38" s="311" t="s">
        <v>255</v>
      </c>
      <c r="B38" s="312" t="s">
        <v>256</v>
      </c>
      <c r="C38" s="351">
        <f>12*65</f>
        <v>780</v>
      </c>
      <c r="D38" s="351">
        <f>12*65</f>
        <v>780</v>
      </c>
    </row>
    <row r="39" spans="1:4" ht="12.75">
      <c r="A39" s="311" t="s">
        <v>257</v>
      </c>
      <c r="B39" s="312" t="s">
        <v>258</v>
      </c>
      <c r="C39" s="351">
        <v>900</v>
      </c>
      <c r="D39" s="351">
        <v>900</v>
      </c>
    </row>
    <row r="40" spans="1:4" ht="12.75">
      <c r="A40" s="311" t="s">
        <v>263</v>
      </c>
      <c r="B40" s="312" t="s">
        <v>265</v>
      </c>
      <c r="C40" s="351">
        <v>4370</v>
      </c>
      <c r="D40" s="351">
        <v>4370</v>
      </c>
    </row>
    <row r="41" spans="1:4" ht="13.5" thickBot="1">
      <c r="A41" s="311" t="s">
        <v>267</v>
      </c>
      <c r="B41" s="312" t="s">
        <v>268</v>
      </c>
      <c r="C41" s="351">
        <v>500</v>
      </c>
      <c r="D41" s="351">
        <v>500</v>
      </c>
    </row>
    <row r="42" spans="1:9" ht="15" thickBot="1">
      <c r="A42" s="311" t="s">
        <v>272</v>
      </c>
      <c r="B42" s="312" t="s">
        <v>271</v>
      </c>
      <c r="C42" s="351">
        <v>75</v>
      </c>
      <c r="D42" s="351">
        <v>75</v>
      </c>
      <c r="F42" s="13">
        <v>841913</v>
      </c>
      <c r="G42" s="33" t="s">
        <v>174</v>
      </c>
      <c r="H42" s="357" t="s">
        <v>105</v>
      </c>
      <c r="I42" s="357" t="s">
        <v>656</v>
      </c>
    </row>
    <row r="43" spans="1:9" ht="26.25" thickBot="1">
      <c r="A43" s="313" t="s">
        <v>269</v>
      </c>
      <c r="B43" s="368" t="s">
        <v>173</v>
      </c>
      <c r="C43" s="353">
        <v>4900</v>
      </c>
      <c r="D43" s="353">
        <v>4900</v>
      </c>
      <c r="F43" s="41">
        <v>94121</v>
      </c>
      <c r="G43" s="58" t="s">
        <v>171</v>
      </c>
      <c r="H43" s="310">
        <v>86416</v>
      </c>
      <c r="I43" s="310">
        <v>93651</v>
      </c>
    </row>
    <row r="44" spans="1:9" ht="13.5" thickBot="1">
      <c r="A44" s="596" t="s">
        <v>290</v>
      </c>
      <c r="B44" s="597"/>
      <c r="C44" s="349">
        <f>SUM(C35:C43)</f>
        <v>12815</v>
      </c>
      <c r="D44" s="349">
        <f>SUM(D35:D43)</f>
        <v>12815</v>
      </c>
      <c r="F44" s="57">
        <v>94</v>
      </c>
      <c r="G44" s="57" t="s">
        <v>172</v>
      </c>
      <c r="H44" s="170">
        <f>H43</f>
        <v>86416</v>
      </c>
      <c r="I44" s="170">
        <f>I43</f>
        <v>93651</v>
      </c>
    </row>
    <row r="45" spans="1:4" ht="13.5" thickBot="1">
      <c r="A45" s="7"/>
      <c r="B45" s="8"/>
      <c r="C45" s="369"/>
      <c r="D45" s="369"/>
    </row>
    <row r="46" spans="1:4" ht="12.75">
      <c r="A46" s="316" t="s">
        <v>273</v>
      </c>
      <c r="B46" s="372" t="s">
        <v>49</v>
      </c>
      <c r="C46" s="359">
        <v>600</v>
      </c>
      <c r="D46" s="359">
        <v>600</v>
      </c>
    </row>
    <row r="47" spans="1:4" ht="13.5" thickBot="1">
      <c r="A47" s="373" t="s">
        <v>274</v>
      </c>
      <c r="B47" s="374" t="s">
        <v>275</v>
      </c>
      <c r="C47" s="448">
        <v>200</v>
      </c>
      <c r="D47" s="448">
        <v>200</v>
      </c>
    </row>
    <row r="48" spans="1:4" ht="15" customHeight="1" thickBot="1">
      <c r="A48" s="596" t="s">
        <v>291</v>
      </c>
      <c r="B48" s="597"/>
      <c r="C48" s="349">
        <f>C46+C47</f>
        <v>800</v>
      </c>
      <c r="D48" s="349">
        <f>D46+D47</f>
        <v>800</v>
      </c>
    </row>
    <row r="49" spans="1:4" ht="12.75" customHeight="1">
      <c r="A49" s="311" t="s">
        <v>277</v>
      </c>
      <c r="B49" s="312" t="s">
        <v>279</v>
      </c>
      <c r="C49" s="355">
        <f>(C31+C34+C44+C47+C51)*27%</f>
        <v>4627.8</v>
      </c>
      <c r="D49" s="355">
        <f>(D31+D34+D44+D47+D51)*27%</f>
        <v>4627.8</v>
      </c>
    </row>
    <row r="50" spans="1:4" ht="12.75">
      <c r="A50" s="313" t="s">
        <v>282</v>
      </c>
      <c r="B50" s="314" t="s">
        <v>283</v>
      </c>
      <c r="C50" s="353">
        <v>400</v>
      </c>
      <c r="D50" s="353">
        <v>400</v>
      </c>
    </row>
    <row r="51" spans="1:4" ht="13.5" thickBot="1">
      <c r="A51" s="313" t="s">
        <v>284</v>
      </c>
      <c r="B51" s="314" t="s">
        <v>615</v>
      </c>
      <c r="C51" s="353">
        <v>1050</v>
      </c>
      <c r="D51" s="353">
        <v>1050</v>
      </c>
    </row>
    <row r="52" spans="1:5" ht="13.5" thickBot="1">
      <c r="A52" s="596" t="s">
        <v>292</v>
      </c>
      <c r="B52" s="597"/>
      <c r="C52" s="349">
        <f>C49+C50+C51</f>
        <v>6077.8</v>
      </c>
      <c r="D52" s="349">
        <f>D49+D50+D51</f>
        <v>6077.8</v>
      </c>
      <c r="E52" s="34"/>
    </row>
    <row r="53" spans="1:4" ht="13.5" thickBot="1">
      <c r="A53" s="619" t="s">
        <v>57</v>
      </c>
      <c r="B53" s="620"/>
      <c r="C53" s="371">
        <f>C31+C34+C44+C48+C52</f>
        <v>22767.8</v>
      </c>
      <c r="D53" s="371">
        <f>D31+D34+D44+D48+D52</f>
        <v>22767.8</v>
      </c>
    </row>
    <row r="54" spans="1:4" ht="14.25" thickBot="1">
      <c r="A54" s="639" t="s">
        <v>607</v>
      </c>
      <c r="B54" s="640"/>
      <c r="C54" s="354"/>
      <c r="D54" s="354"/>
    </row>
    <row r="55" spans="1:4" ht="12.75">
      <c r="A55" s="104" t="s">
        <v>361</v>
      </c>
      <c r="B55" s="100" t="s">
        <v>363</v>
      </c>
      <c r="C55" s="319">
        <v>0</v>
      </c>
      <c r="D55" s="319">
        <v>0</v>
      </c>
    </row>
    <row r="56" spans="1:4" ht="12.75">
      <c r="A56" s="104" t="s">
        <v>375</v>
      </c>
      <c r="B56" s="100" t="s">
        <v>369</v>
      </c>
      <c r="C56" s="274">
        <v>0</v>
      </c>
      <c r="D56" s="274">
        <v>0</v>
      </c>
    </row>
    <row r="57" spans="1:4" ht="12.75">
      <c r="A57" s="104" t="s">
        <v>378</v>
      </c>
      <c r="B57" s="100" t="s">
        <v>616</v>
      </c>
      <c r="C57" s="274">
        <v>200</v>
      </c>
      <c r="D57" s="274">
        <v>200</v>
      </c>
    </row>
    <row r="58" spans="1:4" ht="13.5" customHeight="1" thickBot="1">
      <c r="A58" s="88" t="s">
        <v>385</v>
      </c>
      <c r="B58" s="89" t="s">
        <v>387</v>
      </c>
      <c r="C58" s="369">
        <f>(C56+C57)*27%</f>
        <v>54</v>
      </c>
      <c r="D58" s="369">
        <f>(D56+D57)*27%</f>
        <v>54</v>
      </c>
    </row>
    <row r="59" spans="1:4" ht="13.5" thickBot="1">
      <c r="A59" s="572" t="s">
        <v>388</v>
      </c>
      <c r="B59" s="652"/>
      <c r="C59" s="308">
        <f>SUM(C55:C58)</f>
        <v>254</v>
      </c>
      <c r="D59" s="308">
        <f>SUM(D55:D58)</f>
        <v>254</v>
      </c>
    </row>
    <row r="60" spans="1:4" ht="13.5" thickBot="1">
      <c r="A60" s="653" t="s">
        <v>294</v>
      </c>
      <c r="B60" s="654"/>
      <c r="C60" s="370">
        <f>C21+C53+C59</f>
        <v>77010.52160000001</v>
      </c>
      <c r="D60" s="370">
        <f>D21+D53+D59</f>
        <v>82896.88</v>
      </c>
    </row>
    <row r="61" ht="13.5" thickBot="1">
      <c r="E61" s="16"/>
    </row>
    <row r="62" spans="1:4" ht="15" thickBot="1">
      <c r="A62" s="642" t="s">
        <v>29</v>
      </c>
      <c r="B62" s="643"/>
      <c r="C62" s="643"/>
      <c r="D62" s="644"/>
    </row>
    <row r="63" spans="1:4" ht="13.5" thickBot="1">
      <c r="A63" s="93" t="s">
        <v>178</v>
      </c>
      <c r="B63" s="90" t="s">
        <v>286</v>
      </c>
      <c r="C63" s="186" t="s">
        <v>105</v>
      </c>
      <c r="D63" s="186" t="s">
        <v>105</v>
      </c>
    </row>
    <row r="64" spans="1:4" ht="13.5" thickBot="1">
      <c r="A64" s="91" t="s">
        <v>491</v>
      </c>
      <c r="B64" s="92" t="s">
        <v>492</v>
      </c>
      <c r="C64" s="345">
        <v>3000</v>
      </c>
      <c r="D64" s="345">
        <v>3000</v>
      </c>
    </row>
    <row r="65" spans="1:4" ht="13.5" thickBot="1">
      <c r="A65" s="572" t="s">
        <v>298</v>
      </c>
      <c r="B65" s="573"/>
      <c r="C65" s="170">
        <f>C64</f>
        <v>3000</v>
      </c>
      <c r="D65" s="170">
        <f>D64</f>
        <v>3000</v>
      </c>
    </row>
    <row r="67" ht="27" customHeight="1"/>
    <row r="68" ht="25.5" customHeight="1"/>
    <row r="73" spans="1:14" s="10" customFormat="1" ht="12.75">
      <c r="A73" s="9"/>
      <c r="B73" s="9"/>
      <c r="C73" s="84"/>
      <c r="D73" s="84"/>
      <c r="F73" s="9"/>
      <c r="G73" s="9"/>
      <c r="H73" s="84"/>
      <c r="I73" s="84"/>
      <c r="K73" s="112"/>
      <c r="L73" s="112"/>
      <c r="M73" s="84"/>
      <c r="N73" s="84"/>
    </row>
    <row r="77" ht="27" customHeight="1"/>
    <row r="78" ht="12.75" customHeight="1"/>
    <row r="82" ht="27" customHeight="1"/>
    <row r="83" ht="12.75">
      <c r="E83" s="16"/>
    </row>
    <row r="84" spans="5:10" ht="12.75">
      <c r="E84" s="16"/>
      <c r="J84" s="16"/>
    </row>
    <row r="100" ht="14.25" customHeight="1"/>
    <row r="101" ht="12.75" customHeight="1"/>
    <row r="108" ht="16.5" customHeight="1"/>
  </sheetData>
  <sheetProtection/>
  <mergeCells count="44">
    <mergeCell ref="K37:L37"/>
    <mergeCell ref="F16:G16"/>
    <mergeCell ref="A59:B59"/>
    <mergeCell ref="A60:B60"/>
    <mergeCell ref="A16:B16"/>
    <mergeCell ref="K32:L32"/>
    <mergeCell ref="K34:N34"/>
    <mergeCell ref="A20:B20"/>
    <mergeCell ref="A21:B21"/>
    <mergeCell ref="A54:B54"/>
    <mergeCell ref="K31:L31"/>
    <mergeCell ref="K17:L17"/>
    <mergeCell ref="K23:L23"/>
    <mergeCell ref="K26:L26"/>
    <mergeCell ref="K28:L28"/>
    <mergeCell ref="K30:L30"/>
    <mergeCell ref="K21:L21"/>
    <mergeCell ref="K11:L11"/>
    <mergeCell ref="K15:L15"/>
    <mergeCell ref="K16:L16"/>
    <mergeCell ref="K2:N2"/>
    <mergeCell ref="K8:L8"/>
    <mergeCell ref="A2:D2"/>
    <mergeCell ref="F9:G9"/>
    <mergeCell ref="F14:G14"/>
    <mergeCell ref="A9:B9"/>
    <mergeCell ref="A14:B14"/>
    <mergeCell ref="F2:I2"/>
    <mergeCell ref="A31:B31"/>
    <mergeCell ref="A34:B34"/>
    <mergeCell ref="A44:B44"/>
    <mergeCell ref="A48:B48"/>
    <mergeCell ref="F24:G24"/>
    <mergeCell ref="F27:G27"/>
    <mergeCell ref="F20:G20"/>
    <mergeCell ref="F21:G21"/>
    <mergeCell ref="F33:G33"/>
    <mergeCell ref="F35:G35"/>
    <mergeCell ref="A65:B65"/>
    <mergeCell ref="F36:G36"/>
    <mergeCell ref="F37:G37"/>
    <mergeCell ref="A52:B52"/>
    <mergeCell ref="A62:D62"/>
    <mergeCell ref="A53:B53"/>
  </mergeCells>
  <printOptions/>
  <pageMargins left="0.75" right="0.75" top="1" bottom="1" header="0.5" footer="0.5"/>
  <pageSetup horizontalDpi="600" verticalDpi="600" orientation="portrait" paperSize="9" scale="71" r:id="rId1"/>
  <colBreaks count="2" manualBreakCount="2">
    <brk id="5" max="65535" man="1"/>
    <brk id="10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U7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10.28125" style="84" bestFit="1" customWidth="1"/>
    <col min="2" max="2" width="38.00390625" style="84" customWidth="1"/>
    <col min="3" max="4" width="10.140625" style="192" customWidth="1"/>
    <col min="5" max="5" width="9.28125" style="0" bestFit="1" customWidth="1"/>
    <col min="6" max="6" width="10.28125" style="84" bestFit="1" customWidth="1"/>
    <col min="7" max="7" width="33.8515625" style="84" customWidth="1"/>
    <col min="8" max="9" width="10.140625" style="192" customWidth="1"/>
    <col min="10" max="10" width="9.28125" style="0" customWidth="1"/>
    <col min="11" max="11" width="10.28125" style="84" bestFit="1" customWidth="1"/>
    <col min="12" max="12" width="38.00390625" style="84" customWidth="1"/>
    <col min="13" max="14" width="9.28125" style="192" customWidth="1"/>
    <col min="16" max="16" width="12.57421875" style="0" customWidth="1"/>
    <col min="17" max="17" width="10.28125" style="0" customWidth="1"/>
  </cols>
  <sheetData>
    <row r="1" spans="1:14" ht="14.25" thickBot="1">
      <c r="A1" s="386">
        <v>562912</v>
      </c>
      <c r="B1" s="386" t="s">
        <v>14</v>
      </c>
      <c r="C1" s="387"/>
      <c r="D1" s="387"/>
      <c r="F1" s="386">
        <v>562917</v>
      </c>
      <c r="G1" s="393" t="s">
        <v>170</v>
      </c>
      <c r="H1" s="375"/>
      <c r="I1" s="375"/>
      <c r="K1" s="402">
        <v>851013</v>
      </c>
      <c r="L1" s="402" t="s">
        <v>52</v>
      </c>
      <c r="M1" s="401"/>
      <c r="N1" s="401"/>
    </row>
    <row r="2" spans="1:14" ht="13.5" thickBot="1">
      <c r="A2" s="632" t="s">
        <v>39</v>
      </c>
      <c r="B2" s="633"/>
      <c r="C2" s="633"/>
      <c r="D2" s="634"/>
      <c r="F2" s="632" t="s">
        <v>39</v>
      </c>
      <c r="G2" s="633"/>
      <c r="H2" s="633"/>
      <c r="I2" s="634"/>
      <c r="K2" s="632" t="s">
        <v>39</v>
      </c>
      <c r="L2" s="633"/>
      <c r="M2" s="633"/>
      <c r="N2" s="634"/>
    </row>
    <row r="3" spans="1:14" ht="26.25" customHeight="1" thickBot="1">
      <c r="A3" s="434" t="s">
        <v>178</v>
      </c>
      <c r="B3" s="433" t="s">
        <v>286</v>
      </c>
      <c r="C3" s="438" t="s">
        <v>105</v>
      </c>
      <c r="D3" s="438" t="s">
        <v>656</v>
      </c>
      <c r="F3" s="98" t="s">
        <v>178</v>
      </c>
      <c r="G3" s="99" t="s">
        <v>286</v>
      </c>
      <c r="H3" s="95" t="s">
        <v>105</v>
      </c>
      <c r="I3" s="95" t="s">
        <v>656</v>
      </c>
      <c r="K3" s="98" t="s">
        <v>178</v>
      </c>
      <c r="L3" s="99" t="s">
        <v>286</v>
      </c>
      <c r="M3" s="186" t="s">
        <v>105</v>
      </c>
      <c r="N3" s="186" t="s">
        <v>656</v>
      </c>
    </row>
    <row r="4" spans="1:14" ht="13.5" thickBot="1">
      <c r="A4" s="73" t="s">
        <v>185</v>
      </c>
      <c r="B4" s="74" t="s">
        <v>180</v>
      </c>
      <c r="C4" s="78">
        <v>5364</v>
      </c>
      <c r="D4" s="78">
        <v>9211</v>
      </c>
      <c r="F4" s="67" t="s">
        <v>218</v>
      </c>
      <c r="G4" s="68" t="s">
        <v>222</v>
      </c>
      <c r="H4" s="388">
        <v>1178</v>
      </c>
      <c r="I4" s="388">
        <v>1578</v>
      </c>
      <c r="K4" s="73" t="s">
        <v>185</v>
      </c>
      <c r="L4" s="74" t="s">
        <v>180</v>
      </c>
      <c r="M4" s="379">
        <v>43298</v>
      </c>
      <c r="N4" s="379">
        <v>47025</v>
      </c>
    </row>
    <row r="5" spans="1:14" ht="13.5" thickBot="1">
      <c r="A5" s="64" t="s">
        <v>186</v>
      </c>
      <c r="B5" s="65" t="s">
        <v>181</v>
      </c>
      <c r="C5" s="80">
        <v>0</v>
      </c>
      <c r="D5" s="80">
        <v>0</v>
      </c>
      <c r="F5" s="570" t="s">
        <v>55</v>
      </c>
      <c r="G5" s="571"/>
      <c r="H5" s="389">
        <f>H4</f>
        <v>1178</v>
      </c>
      <c r="I5" s="389">
        <f>I4</f>
        <v>1578</v>
      </c>
      <c r="K5" s="64" t="s">
        <v>187</v>
      </c>
      <c r="L5" s="65" t="s">
        <v>30</v>
      </c>
      <c r="M5" s="379">
        <v>1195</v>
      </c>
      <c r="N5" s="379">
        <v>1029</v>
      </c>
    </row>
    <row r="6" spans="1:15" ht="13.5" thickBot="1">
      <c r="A6" s="64" t="s">
        <v>189</v>
      </c>
      <c r="B6" s="65" t="s">
        <v>183</v>
      </c>
      <c r="C6" s="80">
        <f>252+120</f>
        <v>372</v>
      </c>
      <c r="D6" s="80">
        <v>252</v>
      </c>
      <c r="F6" s="348" t="s">
        <v>276</v>
      </c>
      <c r="G6" s="335" t="s">
        <v>278</v>
      </c>
      <c r="H6" s="390">
        <f>H5*27%</f>
        <v>318.06</v>
      </c>
      <c r="I6" s="390">
        <f>I5*27%</f>
        <v>426.06</v>
      </c>
      <c r="K6" s="64" t="s">
        <v>188</v>
      </c>
      <c r="L6" s="65" t="s">
        <v>182</v>
      </c>
      <c r="M6" s="379">
        <v>1194</v>
      </c>
      <c r="N6" s="379">
        <v>1646</v>
      </c>
      <c r="O6" t="s">
        <v>641</v>
      </c>
    </row>
    <row r="7" spans="1:15" ht="13.5" thickBot="1">
      <c r="A7" s="67" t="s">
        <v>190</v>
      </c>
      <c r="B7" s="68" t="s">
        <v>184</v>
      </c>
      <c r="C7" s="82">
        <v>0</v>
      </c>
      <c r="D7" s="82">
        <v>0</v>
      </c>
      <c r="F7" s="570" t="s">
        <v>292</v>
      </c>
      <c r="G7" s="571"/>
      <c r="H7" s="391">
        <f>H6</f>
        <v>318.06</v>
      </c>
      <c r="I7" s="391">
        <f>I6</f>
        <v>426.06</v>
      </c>
      <c r="K7" s="64" t="s">
        <v>189</v>
      </c>
      <c r="L7" s="65" t="s">
        <v>183</v>
      </c>
      <c r="M7" s="379">
        <v>413</v>
      </c>
      <c r="N7" s="379">
        <v>1217</v>
      </c>
      <c r="O7" s="9" t="s">
        <v>640</v>
      </c>
    </row>
    <row r="8" spans="1:14" ht="13.5" thickBot="1">
      <c r="A8" s="570" t="s">
        <v>287</v>
      </c>
      <c r="B8" s="571"/>
      <c r="C8" s="396">
        <f>SUM(C4:C7)</f>
        <v>5736</v>
      </c>
      <c r="D8" s="396">
        <f>SUM(D4:D7)</f>
        <v>9463</v>
      </c>
      <c r="F8" s="586" t="s">
        <v>57</v>
      </c>
      <c r="G8" s="587"/>
      <c r="H8" s="392">
        <f>H5+H7</f>
        <v>1496.06</v>
      </c>
      <c r="I8" s="392">
        <f>I5+I7</f>
        <v>2004.06</v>
      </c>
      <c r="K8" s="108" t="s">
        <v>190</v>
      </c>
      <c r="L8" s="109" t="s">
        <v>184</v>
      </c>
      <c r="M8" s="380">
        <v>60</v>
      </c>
      <c r="N8" s="380">
        <v>60</v>
      </c>
    </row>
    <row r="9" spans="1:14" ht="14.25" thickBot="1">
      <c r="A9" s="64" t="s">
        <v>194</v>
      </c>
      <c r="B9" s="65" t="s">
        <v>679</v>
      </c>
      <c r="C9" s="379">
        <v>288</v>
      </c>
      <c r="D9" s="379">
        <v>576</v>
      </c>
      <c r="F9" s="572" t="s">
        <v>294</v>
      </c>
      <c r="G9" s="573"/>
      <c r="H9" s="323">
        <f>H8</f>
        <v>1496.06</v>
      </c>
      <c r="I9" s="323">
        <f>I8</f>
        <v>2004.06</v>
      </c>
      <c r="K9" s="570" t="s">
        <v>287</v>
      </c>
      <c r="L9" s="571"/>
      <c r="M9" s="259">
        <f>SUM(M4:M8)</f>
        <v>46160</v>
      </c>
      <c r="N9" s="259">
        <f>SUM(N4:N8)</f>
        <v>50977</v>
      </c>
    </row>
    <row r="10" spans="1:14" ht="14.25" thickBot="1">
      <c r="A10" s="67" t="s">
        <v>193</v>
      </c>
      <c r="B10" s="68" t="s">
        <v>191</v>
      </c>
      <c r="C10" s="379">
        <v>0</v>
      </c>
      <c r="D10" s="379">
        <v>302</v>
      </c>
      <c r="F10" s="639"/>
      <c r="G10" s="641"/>
      <c r="H10" s="641"/>
      <c r="I10" s="640"/>
      <c r="K10" s="64" t="s">
        <v>196</v>
      </c>
      <c r="L10" s="65" t="s">
        <v>51</v>
      </c>
      <c r="M10" s="403">
        <v>244</v>
      </c>
      <c r="N10" s="403">
        <v>258</v>
      </c>
    </row>
    <row r="11" spans="1:14" ht="13.5" thickBot="1">
      <c r="A11" s="570" t="s">
        <v>288</v>
      </c>
      <c r="B11" s="571"/>
      <c r="C11" s="394">
        <f>SUM(C9:C10)</f>
        <v>288</v>
      </c>
      <c r="D11" s="394">
        <f>SUM(D9:D10)</f>
        <v>878</v>
      </c>
      <c r="F11" s="632" t="s">
        <v>29</v>
      </c>
      <c r="G11" s="633"/>
      <c r="H11" s="633"/>
      <c r="I11" s="634"/>
      <c r="K11" s="64" t="s">
        <v>194</v>
      </c>
      <c r="L11" s="65" t="s">
        <v>680</v>
      </c>
      <c r="M11" s="397">
        <v>1296</v>
      </c>
      <c r="N11" s="397">
        <v>1920</v>
      </c>
    </row>
    <row r="12" spans="1:17" ht="13.5" thickBot="1">
      <c r="A12" s="67" t="s">
        <v>198</v>
      </c>
      <c r="B12" s="68" t="s">
        <v>199</v>
      </c>
      <c r="C12" s="380">
        <v>0</v>
      </c>
      <c r="D12" s="380">
        <v>0</v>
      </c>
      <c r="F12" s="93" t="s">
        <v>178</v>
      </c>
      <c r="G12" s="90" t="s">
        <v>286</v>
      </c>
      <c r="H12" s="95" t="s">
        <v>105</v>
      </c>
      <c r="I12" s="95" t="s">
        <v>105</v>
      </c>
      <c r="K12" s="67" t="s">
        <v>193</v>
      </c>
      <c r="L12" s="68" t="s">
        <v>191</v>
      </c>
      <c r="M12" s="380">
        <v>465</v>
      </c>
      <c r="N12" s="380">
        <v>437</v>
      </c>
      <c r="Q12" s="9"/>
    </row>
    <row r="13" spans="1:20" ht="13.5" thickBot="1">
      <c r="A13" s="560" t="s">
        <v>33</v>
      </c>
      <c r="B13" s="561"/>
      <c r="C13" s="394">
        <v>0</v>
      </c>
      <c r="D13" s="394">
        <v>0</v>
      </c>
      <c r="F13" s="114" t="s">
        <v>496</v>
      </c>
      <c r="G13" s="106" t="s">
        <v>497</v>
      </c>
      <c r="H13" s="382">
        <v>1749</v>
      </c>
      <c r="I13" s="382">
        <v>2343</v>
      </c>
      <c r="K13" s="570" t="s">
        <v>288</v>
      </c>
      <c r="L13" s="571"/>
      <c r="M13" s="394">
        <f>M11+M12+M10</f>
        <v>2005</v>
      </c>
      <c r="N13" s="394">
        <f>N11+N12+N10</f>
        <v>2615</v>
      </c>
      <c r="R13" s="9"/>
      <c r="T13" s="9"/>
    </row>
    <row r="14" spans="1:17" ht="13.5" thickBot="1">
      <c r="A14" s="73" t="s">
        <v>201</v>
      </c>
      <c r="B14" s="74" t="s">
        <v>203</v>
      </c>
      <c r="C14" s="397">
        <f>(C8)*27%</f>
        <v>1548.72</v>
      </c>
      <c r="D14" s="397">
        <f>(D8)*27%</f>
        <v>2555.01</v>
      </c>
      <c r="F14" s="116" t="s">
        <v>299</v>
      </c>
      <c r="G14" s="117" t="s">
        <v>518</v>
      </c>
      <c r="H14" s="384">
        <f>H13*27%</f>
        <v>472.23</v>
      </c>
      <c r="I14" s="384">
        <f>I13*27%</f>
        <v>632.61</v>
      </c>
      <c r="K14" s="67" t="s">
        <v>198</v>
      </c>
      <c r="L14" s="68" t="s">
        <v>199</v>
      </c>
      <c r="M14" s="380">
        <v>623</v>
      </c>
      <c r="N14" s="380">
        <v>2606</v>
      </c>
      <c r="Q14" s="9"/>
    </row>
    <row r="15" spans="1:14" ht="13.5" customHeight="1" thickBot="1">
      <c r="A15" s="64" t="s">
        <v>202</v>
      </c>
      <c r="B15" s="65" t="s">
        <v>204</v>
      </c>
      <c r="C15" s="379">
        <f>C9*1.19*14%</f>
        <v>47.9808</v>
      </c>
      <c r="D15" s="379">
        <f>D9*1.19*14%</f>
        <v>95.9616</v>
      </c>
      <c r="F15" s="572" t="s">
        <v>298</v>
      </c>
      <c r="G15" s="573"/>
      <c r="H15" s="377">
        <f>H13+H14</f>
        <v>2221.23</v>
      </c>
      <c r="I15" s="377">
        <f>I13+I14</f>
        <v>2975.61</v>
      </c>
      <c r="K15" s="560" t="s">
        <v>33</v>
      </c>
      <c r="L15" s="561"/>
      <c r="M15" s="394">
        <f>M14</f>
        <v>623</v>
      </c>
      <c r="N15" s="394">
        <f>N14</f>
        <v>2606</v>
      </c>
    </row>
    <row r="16" spans="1:14" ht="13.5" thickBot="1">
      <c r="A16" s="67" t="s">
        <v>206</v>
      </c>
      <c r="B16" s="68" t="s">
        <v>205</v>
      </c>
      <c r="C16" s="380">
        <f>C9*1.19*16%</f>
        <v>54.83519999999999</v>
      </c>
      <c r="D16" s="380">
        <f>D9*1.19*15%</f>
        <v>102.81599999999999</v>
      </c>
      <c r="K16" s="73" t="s">
        <v>201</v>
      </c>
      <c r="L16" s="74" t="s">
        <v>203</v>
      </c>
      <c r="M16" s="397">
        <f>(M15+M4+M5+M6+M7+M10)*27%</f>
        <v>12681.09</v>
      </c>
      <c r="N16" s="397">
        <f>(N15+N4+N5+N6+N7+N10)*27%</f>
        <v>14520.87</v>
      </c>
    </row>
    <row r="17" spans="1:14" ht="13.5" thickBot="1">
      <c r="A17" s="570" t="s">
        <v>62</v>
      </c>
      <c r="B17" s="571"/>
      <c r="C17" s="394">
        <f>SUM(C14:C16)</f>
        <v>1651.536</v>
      </c>
      <c r="D17" s="394">
        <f>SUM(D14:D16)</f>
        <v>2753.7876</v>
      </c>
      <c r="K17" s="73" t="s">
        <v>646</v>
      </c>
      <c r="L17" s="74" t="s">
        <v>647</v>
      </c>
      <c r="M17" s="397">
        <v>0</v>
      </c>
      <c r="N17" s="397">
        <v>0</v>
      </c>
    </row>
    <row r="18" spans="1:17" ht="13.5" thickBot="1">
      <c r="A18" s="560" t="s">
        <v>293</v>
      </c>
      <c r="B18" s="561"/>
      <c r="C18" s="391">
        <f>C8+C11+C17</f>
        <v>7675.536</v>
      </c>
      <c r="D18" s="391">
        <f>D8+D11+D17</f>
        <v>13094.7876</v>
      </c>
      <c r="K18" s="64" t="s">
        <v>202</v>
      </c>
      <c r="L18" s="65" t="s">
        <v>204</v>
      </c>
      <c r="M18" s="379">
        <f>M11*1.19*14%</f>
        <v>215.91360000000003</v>
      </c>
      <c r="N18" s="379">
        <f>N11*1.19*14%</f>
        <v>319.872</v>
      </c>
      <c r="Q18" s="9"/>
    </row>
    <row r="19" spans="1:15" ht="14.25" thickBot="1">
      <c r="A19" s="398"/>
      <c r="B19" s="399" t="s">
        <v>48</v>
      </c>
      <c r="C19" s="400"/>
      <c r="D19" s="400"/>
      <c r="F19" s="413">
        <v>841913</v>
      </c>
      <c r="G19" s="138" t="s">
        <v>174</v>
      </c>
      <c r="H19" s="330"/>
      <c r="I19" s="330"/>
      <c r="K19" s="67" t="s">
        <v>206</v>
      </c>
      <c r="L19" s="68" t="s">
        <v>205</v>
      </c>
      <c r="M19" s="380">
        <f>M11*1.19*16%</f>
        <v>246.7584</v>
      </c>
      <c r="N19" s="380">
        <f>N11*1.19*15%</f>
        <v>342.71999999999997</v>
      </c>
      <c r="O19" s="16"/>
    </row>
    <row r="20" spans="1:14" ht="15" thickBot="1">
      <c r="A20" s="73" t="s">
        <v>207</v>
      </c>
      <c r="B20" s="74" t="s">
        <v>208</v>
      </c>
      <c r="C20" s="439">
        <v>10</v>
      </c>
      <c r="D20" s="439">
        <v>10</v>
      </c>
      <c r="F20" s="564" t="s">
        <v>29</v>
      </c>
      <c r="G20" s="565"/>
      <c r="H20" s="565"/>
      <c r="I20" s="566"/>
      <c r="K20" s="570" t="s">
        <v>62</v>
      </c>
      <c r="L20" s="571"/>
      <c r="M20" s="394">
        <f>SUM(M16:M19)</f>
        <v>13143.762</v>
      </c>
      <c r="N20" s="394">
        <f>SUM(N16:N19)</f>
        <v>15183.462</v>
      </c>
    </row>
    <row r="21" spans="1:14" ht="13.5" thickBot="1">
      <c r="A21" s="64" t="s">
        <v>212</v>
      </c>
      <c r="B21" s="65" t="s">
        <v>215</v>
      </c>
      <c r="C21" s="80">
        <v>0</v>
      </c>
      <c r="D21" s="80">
        <v>5</v>
      </c>
      <c r="F21" s="93" t="s">
        <v>178</v>
      </c>
      <c r="G21" s="90" t="s">
        <v>286</v>
      </c>
      <c r="H21" s="94" t="s">
        <v>105</v>
      </c>
      <c r="I21" s="95" t="s">
        <v>656</v>
      </c>
      <c r="K21" s="560" t="s">
        <v>293</v>
      </c>
      <c r="L21" s="561"/>
      <c r="M21" s="394">
        <f>M9+M13+M15+M20</f>
        <v>61931.762</v>
      </c>
      <c r="N21" s="394">
        <f>N9+N13+N15+N20</f>
        <v>71381.462</v>
      </c>
    </row>
    <row r="22" spans="1:14" ht="14.25" thickBot="1">
      <c r="A22" s="64" t="s">
        <v>213</v>
      </c>
      <c r="B22" s="65" t="s">
        <v>216</v>
      </c>
      <c r="C22" s="80">
        <v>12</v>
      </c>
      <c r="D22" s="80">
        <v>12</v>
      </c>
      <c r="F22" s="116" t="s">
        <v>532</v>
      </c>
      <c r="G22" s="117" t="s">
        <v>534</v>
      </c>
      <c r="H22" s="139">
        <v>79836</v>
      </c>
      <c r="I22" s="139">
        <v>104884</v>
      </c>
      <c r="K22" s="399"/>
      <c r="L22" s="399" t="s">
        <v>48</v>
      </c>
      <c r="M22" s="400"/>
      <c r="N22" s="400"/>
    </row>
    <row r="23" spans="1:15" ht="14.25" customHeight="1" thickBot="1">
      <c r="A23" s="64" t="s">
        <v>214</v>
      </c>
      <c r="B23" s="65" t="s">
        <v>645</v>
      </c>
      <c r="C23" s="80">
        <v>100</v>
      </c>
      <c r="D23" s="80">
        <v>300</v>
      </c>
      <c r="F23" s="572" t="s">
        <v>298</v>
      </c>
      <c r="G23" s="573"/>
      <c r="H23" s="140">
        <f>H22</f>
        <v>79836</v>
      </c>
      <c r="I23" s="140">
        <f>I22</f>
        <v>104884</v>
      </c>
      <c r="K23" s="73" t="s">
        <v>207</v>
      </c>
      <c r="L23" s="74" t="s">
        <v>208</v>
      </c>
      <c r="M23" s="379">
        <v>10</v>
      </c>
      <c r="N23" s="379">
        <v>15</v>
      </c>
      <c r="O23" s="16"/>
    </row>
    <row r="24" spans="1:14" ht="12.75">
      <c r="A24" s="64" t="s">
        <v>219</v>
      </c>
      <c r="B24" s="65" t="s">
        <v>223</v>
      </c>
      <c r="C24" s="80">
        <v>6</v>
      </c>
      <c r="D24" s="80">
        <v>10</v>
      </c>
      <c r="E24" s="16"/>
      <c r="J24" s="16"/>
      <c r="K24" s="64" t="s">
        <v>211</v>
      </c>
      <c r="L24" s="65" t="s">
        <v>38</v>
      </c>
      <c r="M24" s="379">
        <v>50</v>
      </c>
      <c r="N24" s="379">
        <v>60</v>
      </c>
    </row>
    <row r="25" spans="1:14" ht="12.75">
      <c r="A25" s="64" t="s">
        <v>218</v>
      </c>
      <c r="B25" s="65" t="s">
        <v>222</v>
      </c>
      <c r="C25" s="378">
        <v>8040</v>
      </c>
      <c r="D25" s="378">
        <v>9455</v>
      </c>
      <c r="K25" s="64" t="s">
        <v>212</v>
      </c>
      <c r="L25" s="65" t="s">
        <v>215</v>
      </c>
      <c r="M25" s="379">
        <v>50</v>
      </c>
      <c r="N25" s="379">
        <v>60</v>
      </c>
    </row>
    <row r="26" spans="1:18" ht="12.75">
      <c r="A26" s="64" t="s">
        <v>218</v>
      </c>
      <c r="B26" s="65" t="s">
        <v>614</v>
      </c>
      <c r="C26" s="378">
        <v>0</v>
      </c>
      <c r="D26" s="378">
        <v>50</v>
      </c>
      <c r="K26" s="64" t="s">
        <v>213</v>
      </c>
      <c r="L26" s="65" t="s">
        <v>216</v>
      </c>
      <c r="M26" s="379">
        <v>20</v>
      </c>
      <c r="N26" s="379">
        <v>30</v>
      </c>
      <c r="Q26" s="9"/>
      <c r="R26" s="9"/>
    </row>
    <row r="27" spans="1:14" ht="12.75">
      <c r="A27" s="64" t="s">
        <v>221</v>
      </c>
      <c r="B27" s="65" t="s">
        <v>226</v>
      </c>
      <c r="C27" s="439">
        <v>76</v>
      </c>
      <c r="D27" s="439">
        <v>181</v>
      </c>
      <c r="K27" s="64" t="s">
        <v>214</v>
      </c>
      <c r="L27" s="65" t="s">
        <v>217</v>
      </c>
      <c r="M27" s="379">
        <v>400</v>
      </c>
      <c r="N27" s="379">
        <v>700</v>
      </c>
    </row>
    <row r="28" spans="1:14" ht="13.5" thickBot="1">
      <c r="A28" s="64" t="s">
        <v>224</v>
      </c>
      <c r="B28" s="65" t="s">
        <v>227</v>
      </c>
      <c r="C28" s="441">
        <v>200</v>
      </c>
      <c r="D28" s="441">
        <v>700</v>
      </c>
      <c r="K28" s="64" t="s">
        <v>219</v>
      </c>
      <c r="L28" s="65" t="s">
        <v>223</v>
      </c>
      <c r="M28" s="379">
        <v>120</v>
      </c>
      <c r="N28" s="379">
        <v>120</v>
      </c>
    </row>
    <row r="29" spans="1:14" ht="14.25" thickBot="1">
      <c r="A29" s="570" t="s">
        <v>55</v>
      </c>
      <c r="B29" s="571"/>
      <c r="C29" s="376">
        <f>SUM(C20:C28)</f>
        <v>8444</v>
      </c>
      <c r="D29" s="376">
        <f>SUM(D20:D28)</f>
        <v>10723</v>
      </c>
      <c r="K29" s="64" t="s">
        <v>221</v>
      </c>
      <c r="L29" s="65" t="s">
        <v>226</v>
      </c>
      <c r="M29" s="379">
        <v>326</v>
      </c>
      <c r="N29" s="379">
        <v>330</v>
      </c>
    </row>
    <row r="30" spans="1:14" ht="13.5" thickBot="1">
      <c r="A30" s="67" t="s">
        <v>232</v>
      </c>
      <c r="B30" s="68" t="s">
        <v>245</v>
      </c>
      <c r="C30" s="380">
        <v>14</v>
      </c>
      <c r="D30" s="380">
        <v>18</v>
      </c>
      <c r="K30" s="67" t="s">
        <v>224</v>
      </c>
      <c r="L30" s="68" t="s">
        <v>227</v>
      </c>
      <c r="M30" s="380">
        <v>620</v>
      </c>
      <c r="N30" s="380">
        <v>1645</v>
      </c>
    </row>
    <row r="31" spans="1:14" ht="13.5" thickBot="1">
      <c r="A31" s="570" t="s">
        <v>289</v>
      </c>
      <c r="B31" s="571"/>
      <c r="C31" s="394">
        <f>C30</f>
        <v>14</v>
      </c>
      <c r="D31" s="394">
        <f>D30</f>
        <v>18</v>
      </c>
      <c r="E31" s="47"/>
      <c r="J31" s="47"/>
      <c r="K31" s="570" t="s">
        <v>55</v>
      </c>
      <c r="L31" s="655"/>
      <c r="M31" s="259">
        <f>SUM(M23:M30)</f>
        <v>1596</v>
      </c>
      <c r="N31" s="259">
        <f>SUM(N23:N30)</f>
        <v>2960</v>
      </c>
    </row>
    <row r="32" spans="1:14" ht="13.5" thickBot="1">
      <c r="A32" s="134" t="s">
        <v>248</v>
      </c>
      <c r="B32" s="358" t="s">
        <v>249</v>
      </c>
      <c r="C32" s="442">
        <v>76</v>
      </c>
      <c r="D32" s="442">
        <v>90</v>
      </c>
      <c r="E32" s="51"/>
      <c r="F32" s="112"/>
      <c r="J32" s="51"/>
      <c r="K32" s="67" t="s">
        <v>232</v>
      </c>
      <c r="L32" s="68" t="s">
        <v>245</v>
      </c>
      <c r="M32" s="380">
        <v>61</v>
      </c>
      <c r="N32" s="380">
        <v>70</v>
      </c>
    </row>
    <row r="33" spans="1:14" ht="13.5" thickBot="1">
      <c r="A33" s="64" t="s">
        <v>252</v>
      </c>
      <c r="B33" s="65" t="s">
        <v>250</v>
      </c>
      <c r="C33" s="443">
        <v>200</v>
      </c>
      <c r="D33" s="443">
        <v>340</v>
      </c>
      <c r="K33" s="570" t="s">
        <v>289</v>
      </c>
      <c r="L33" s="571"/>
      <c r="M33" s="394">
        <f>M32</f>
        <v>61</v>
      </c>
      <c r="N33" s="394">
        <f>N32</f>
        <v>70</v>
      </c>
    </row>
    <row r="34" spans="1:17" ht="12.75">
      <c r="A34" s="64" t="s">
        <v>253</v>
      </c>
      <c r="B34" s="65" t="s">
        <v>251</v>
      </c>
      <c r="C34" s="443">
        <v>100</v>
      </c>
      <c r="D34" s="443">
        <v>80</v>
      </c>
      <c r="K34" s="73" t="s">
        <v>248</v>
      </c>
      <c r="L34" s="74" t="s">
        <v>249</v>
      </c>
      <c r="M34" s="379">
        <v>350</v>
      </c>
      <c r="N34" s="379">
        <v>350</v>
      </c>
      <c r="O34" s="34" t="s">
        <v>682</v>
      </c>
      <c r="P34" s="34" t="s">
        <v>683</v>
      </c>
      <c r="Q34" s="16">
        <v>400000</v>
      </c>
    </row>
    <row r="35" spans="1:17" ht="12.75">
      <c r="A35" s="64" t="s">
        <v>257</v>
      </c>
      <c r="B35" s="65" t="s">
        <v>258</v>
      </c>
      <c r="C35" s="444">
        <v>250</v>
      </c>
      <c r="D35" s="444">
        <v>380</v>
      </c>
      <c r="K35" s="64" t="s">
        <v>252</v>
      </c>
      <c r="L35" s="65" t="s">
        <v>250</v>
      </c>
      <c r="M35" s="379">
        <v>800</v>
      </c>
      <c r="N35" s="379">
        <v>1600</v>
      </c>
      <c r="P35" s="34" t="s">
        <v>684</v>
      </c>
      <c r="Q35" s="16">
        <v>800000</v>
      </c>
    </row>
    <row r="36" spans="1:17" ht="13.5" thickBot="1">
      <c r="A36" s="108" t="s">
        <v>269</v>
      </c>
      <c r="B36" s="109" t="s">
        <v>270</v>
      </c>
      <c r="C36" s="445">
        <v>50</v>
      </c>
      <c r="D36" s="445">
        <v>50</v>
      </c>
      <c r="E36" s="34" t="s">
        <v>168</v>
      </c>
      <c r="J36" s="34"/>
      <c r="K36" s="64" t="s">
        <v>253</v>
      </c>
      <c r="L36" s="65" t="s">
        <v>251</v>
      </c>
      <c r="M36" s="379">
        <v>450</v>
      </c>
      <c r="N36" s="379">
        <v>850</v>
      </c>
      <c r="P36" s="34"/>
      <c r="Q36" s="16"/>
    </row>
    <row r="37" spans="1:14" ht="13.5" thickBot="1">
      <c r="A37" s="570" t="s">
        <v>290</v>
      </c>
      <c r="B37" s="571"/>
      <c r="C37" s="394">
        <f>SUM(C32:C36)</f>
        <v>676</v>
      </c>
      <c r="D37" s="394">
        <f>SUM(D32:D36)</f>
        <v>940</v>
      </c>
      <c r="K37" s="64" t="s">
        <v>257</v>
      </c>
      <c r="L37" s="65" t="s">
        <v>258</v>
      </c>
      <c r="M37" s="379">
        <v>250</v>
      </c>
      <c r="N37" s="379">
        <v>250</v>
      </c>
    </row>
    <row r="38" spans="1:14" ht="13.5" thickBot="1">
      <c r="A38" s="348" t="s">
        <v>276</v>
      </c>
      <c r="B38" s="335" t="s">
        <v>278</v>
      </c>
      <c r="C38" s="390">
        <f>(C29+C31+C37)*27%</f>
        <v>2466.1800000000003</v>
      </c>
      <c r="D38" s="390">
        <f>(D29+D31+D37)*27%</f>
        <v>3153.8700000000003</v>
      </c>
      <c r="K38" s="64" t="s">
        <v>263</v>
      </c>
      <c r="L38" s="65" t="s">
        <v>648</v>
      </c>
      <c r="M38" s="379">
        <v>384</v>
      </c>
      <c r="N38" s="379">
        <v>600</v>
      </c>
    </row>
    <row r="39" spans="1:14" ht="13.5" thickBot="1">
      <c r="A39" s="570" t="s">
        <v>292</v>
      </c>
      <c r="B39" s="571"/>
      <c r="C39" s="394">
        <f>C38</f>
        <v>2466.1800000000003</v>
      </c>
      <c r="D39" s="394">
        <f>D38</f>
        <v>3153.8700000000003</v>
      </c>
      <c r="K39" s="64" t="s">
        <v>267</v>
      </c>
      <c r="L39" s="65" t="s">
        <v>268</v>
      </c>
      <c r="M39" s="80">
        <v>70</v>
      </c>
      <c r="N39" s="80">
        <v>170</v>
      </c>
    </row>
    <row r="40" spans="1:14" ht="13.5" thickBot="1">
      <c r="A40" s="586" t="s">
        <v>57</v>
      </c>
      <c r="B40" s="587"/>
      <c r="C40" s="392">
        <f>C39+C37+C31+C29</f>
        <v>11600.18</v>
      </c>
      <c r="D40" s="392">
        <f>D39+D37+D31+D29</f>
        <v>14834.87</v>
      </c>
      <c r="K40" s="64" t="s">
        <v>272</v>
      </c>
      <c r="L40" s="65" t="s">
        <v>271</v>
      </c>
      <c r="M40" s="397">
        <v>120</v>
      </c>
      <c r="N40" s="397">
        <v>150</v>
      </c>
    </row>
    <row r="41" spans="1:14" ht="13.5" thickBot="1">
      <c r="A41" s="104" t="s">
        <v>315</v>
      </c>
      <c r="B41" s="100" t="s">
        <v>316</v>
      </c>
      <c r="C41" s="381">
        <v>2500</v>
      </c>
      <c r="D41" s="381">
        <v>8150</v>
      </c>
      <c r="K41" s="67" t="s">
        <v>269</v>
      </c>
      <c r="L41" s="68" t="s">
        <v>270</v>
      </c>
      <c r="M41" s="380">
        <v>290</v>
      </c>
      <c r="N41" s="380">
        <v>1220</v>
      </c>
    </row>
    <row r="42" spans="1:14" ht="14.25" customHeight="1" thickBot="1">
      <c r="A42" s="572" t="s">
        <v>337</v>
      </c>
      <c r="B42" s="573"/>
      <c r="C42" s="259">
        <v>2500</v>
      </c>
      <c r="D42" s="259">
        <v>8150</v>
      </c>
      <c r="K42" s="570" t="s">
        <v>290</v>
      </c>
      <c r="L42" s="571"/>
      <c r="M42" s="259">
        <f>SUM(M34:M41)</f>
        <v>2714</v>
      </c>
      <c r="N42" s="259">
        <f>SUM(N34:N41)</f>
        <v>5190</v>
      </c>
    </row>
    <row r="43" spans="1:15" ht="13.5" thickBot="1">
      <c r="A43" s="104" t="s">
        <v>378</v>
      </c>
      <c r="B43" s="100" t="s">
        <v>379</v>
      </c>
      <c r="C43" s="92">
        <v>500</v>
      </c>
      <c r="D43" s="92">
        <v>350</v>
      </c>
      <c r="K43" s="348" t="s">
        <v>273</v>
      </c>
      <c r="L43" s="335" t="s">
        <v>49</v>
      </c>
      <c r="M43" s="380">
        <v>40</v>
      </c>
      <c r="N43" s="380">
        <v>40</v>
      </c>
      <c r="O43" s="34"/>
    </row>
    <row r="44" spans="1:14" ht="13.5" thickBot="1">
      <c r="A44" s="104" t="s">
        <v>384</v>
      </c>
      <c r="B44" s="100" t="s">
        <v>386</v>
      </c>
      <c r="C44" s="395">
        <f>C43*27%</f>
        <v>135</v>
      </c>
      <c r="D44" s="395">
        <v>95</v>
      </c>
      <c r="K44" s="570" t="s">
        <v>291</v>
      </c>
      <c r="L44" s="655"/>
      <c r="M44" s="259">
        <f>M43</f>
        <v>40</v>
      </c>
      <c r="N44" s="259">
        <f>N43</f>
        <v>40</v>
      </c>
    </row>
    <row r="45" spans="1:14" ht="14.25" customHeight="1" thickBot="1">
      <c r="A45" s="576" t="s">
        <v>388</v>
      </c>
      <c r="B45" s="577"/>
      <c r="C45" s="170">
        <f>C43+C44</f>
        <v>635</v>
      </c>
      <c r="D45" s="170">
        <f>D43+D44</f>
        <v>445</v>
      </c>
      <c r="K45" s="134" t="s">
        <v>277</v>
      </c>
      <c r="L45" s="358" t="s">
        <v>279</v>
      </c>
      <c r="M45" s="403">
        <f>(M31+M33+M42)*27%</f>
        <v>1180.17</v>
      </c>
      <c r="N45" s="403">
        <f>(N31+N33+N42)*27%</f>
        <v>2219.4</v>
      </c>
    </row>
    <row r="46" spans="1:14" ht="13.5" customHeight="1" thickBot="1">
      <c r="A46" s="104" t="s">
        <v>396</v>
      </c>
      <c r="B46" s="100" t="s">
        <v>391</v>
      </c>
      <c r="C46" s="92">
        <v>570</v>
      </c>
      <c r="D46" s="92">
        <v>800</v>
      </c>
      <c r="K46" s="404" t="s">
        <v>284</v>
      </c>
      <c r="L46" s="405" t="s">
        <v>285</v>
      </c>
      <c r="M46" s="406">
        <v>25</v>
      </c>
      <c r="N46" s="406">
        <v>25</v>
      </c>
    </row>
    <row r="47" spans="1:14" ht="13.5" thickBot="1">
      <c r="A47" s="104" t="s">
        <v>404</v>
      </c>
      <c r="B47" s="100" t="s">
        <v>402</v>
      </c>
      <c r="C47" s="395">
        <f>C46*27%</f>
        <v>153.9</v>
      </c>
      <c r="D47" s="395">
        <f>D46*27%</f>
        <v>216</v>
      </c>
      <c r="K47" s="570" t="s">
        <v>292</v>
      </c>
      <c r="L47" s="571"/>
      <c r="M47" s="259">
        <f>M45+M46</f>
        <v>1205.17</v>
      </c>
      <c r="N47" s="259">
        <f>N45+N46</f>
        <v>2244.4</v>
      </c>
    </row>
    <row r="48" spans="1:14" ht="13.5" thickBot="1">
      <c r="A48" s="576" t="s">
        <v>406</v>
      </c>
      <c r="B48" s="577"/>
      <c r="C48" s="170">
        <f>C46+C47</f>
        <v>723.9</v>
      </c>
      <c r="D48" s="170">
        <f>D46+D47</f>
        <v>1016</v>
      </c>
      <c r="K48" s="576" t="s">
        <v>57</v>
      </c>
      <c r="L48" s="577"/>
      <c r="M48" s="394">
        <f>M47+M44+M42+M33+M31</f>
        <v>5616.17</v>
      </c>
      <c r="N48" s="394">
        <f>N47+N44+N42+N33+N31</f>
        <v>10504.4</v>
      </c>
    </row>
    <row r="49" spans="1:14" ht="14.25" thickBot="1">
      <c r="A49" s="572" t="s">
        <v>294</v>
      </c>
      <c r="B49" s="573"/>
      <c r="C49" s="323">
        <f>C18+C40+C42+C48+C45</f>
        <v>23134.616</v>
      </c>
      <c r="D49" s="323">
        <f>D18+D40+D42+D48+D45</f>
        <v>37540.6576</v>
      </c>
      <c r="K49" s="437" t="s">
        <v>377</v>
      </c>
      <c r="L49" s="435" t="s">
        <v>649</v>
      </c>
      <c r="M49" s="436">
        <v>0</v>
      </c>
      <c r="N49" s="436">
        <v>0</v>
      </c>
    </row>
    <row r="50" spans="11:14" ht="13.5" thickBot="1">
      <c r="K50" s="91" t="s">
        <v>378</v>
      </c>
      <c r="L50" s="92" t="s">
        <v>379</v>
      </c>
      <c r="M50" s="407">
        <v>230</v>
      </c>
      <c r="N50" s="407">
        <v>450</v>
      </c>
    </row>
    <row r="51" spans="1:14" ht="13.5" thickBot="1">
      <c r="A51" s="656" t="s">
        <v>29</v>
      </c>
      <c r="B51" s="657"/>
      <c r="C51" s="657"/>
      <c r="D51" s="658"/>
      <c r="K51" s="104" t="s">
        <v>384</v>
      </c>
      <c r="L51" s="100" t="s">
        <v>386</v>
      </c>
      <c r="M51" s="408">
        <f>M50*27%</f>
        <v>62.1</v>
      </c>
      <c r="N51" s="408">
        <f>N50*27%</f>
        <v>121.50000000000001</v>
      </c>
    </row>
    <row r="52" spans="1:14" ht="13.5" thickBot="1">
      <c r="A52" s="93" t="s">
        <v>178</v>
      </c>
      <c r="B52" s="90" t="s">
        <v>286</v>
      </c>
      <c r="C52" s="186" t="s">
        <v>105</v>
      </c>
      <c r="D52" s="186" t="s">
        <v>105</v>
      </c>
      <c r="K52" s="576" t="s">
        <v>388</v>
      </c>
      <c r="L52" s="577"/>
      <c r="M52" s="259">
        <f>M50+M51</f>
        <v>292.1</v>
      </c>
      <c r="N52" s="259">
        <f>N50+N51</f>
        <v>571.5</v>
      </c>
    </row>
    <row r="53" spans="1:14" ht="12.75">
      <c r="A53" s="114" t="s">
        <v>513</v>
      </c>
      <c r="B53" s="106" t="s">
        <v>155</v>
      </c>
      <c r="C53" s="383">
        <v>8826</v>
      </c>
      <c r="D53" s="383">
        <v>10369</v>
      </c>
      <c r="K53" s="101" t="s">
        <v>650</v>
      </c>
      <c r="L53" s="102" t="s">
        <v>651</v>
      </c>
      <c r="M53" s="407">
        <v>650</v>
      </c>
      <c r="N53" s="407">
        <v>450</v>
      </c>
    </row>
    <row r="54" spans="1:14" ht="13.5" thickBot="1">
      <c r="A54" s="114" t="s">
        <v>295</v>
      </c>
      <c r="B54" s="106" t="s">
        <v>500</v>
      </c>
      <c r="C54" s="384">
        <v>24</v>
      </c>
      <c r="D54" s="384">
        <v>24</v>
      </c>
      <c r="K54" s="104" t="s">
        <v>405</v>
      </c>
      <c r="L54" s="100" t="s">
        <v>652</v>
      </c>
      <c r="M54" s="408">
        <f>M53*27%</f>
        <v>175.5</v>
      </c>
      <c r="N54" s="408">
        <f>N53*27%</f>
        <v>121.50000000000001</v>
      </c>
    </row>
    <row r="55" spans="1:14" ht="13.5" thickBot="1">
      <c r="A55" s="114" t="s">
        <v>299</v>
      </c>
      <c r="B55" s="106" t="s">
        <v>518</v>
      </c>
      <c r="C55" s="385">
        <f>(C53+C54)*27%</f>
        <v>2389.5</v>
      </c>
      <c r="D55" s="385">
        <f>(D53+D54)*27%</f>
        <v>2806.11</v>
      </c>
      <c r="K55" s="576" t="s">
        <v>406</v>
      </c>
      <c r="L55" s="577"/>
      <c r="M55" s="259">
        <f>M53+M54</f>
        <v>825.5</v>
      </c>
      <c r="N55" s="259">
        <f>N53+N54</f>
        <v>571.5</v>
      </c>
    </row>
    <row r="56" spans="1:14" ht="13.5" thickBot="1">
      <c r="A56" s="572" t="s">
        <v>298</v>
      </c>
      <c r="B56" s="573"/>
      <c r="C56" s="377">
        <f>SUM(C53:C55)</f>
        <v>11239.5</v>
      </c>
      <c r="D56" s="377">
        <f>SUM(D53:D55)</f>
        <v>13199.11</v>
      </c>
      <c r="K56" s="572" t="s">
        <v>294</v>
      </c>
      <c r="L56" s="573"/>
      <c r="M56" s="170">
        <f>M52+M48+M21+M55</f>
        <v>68665.532</v>
      </c>
      <c r="N56" s="170">
        <f>N52+N48+N21+N55</f>
        <v>83028.862</v>
      </c>
    </row>
    <row r="57" ht="13.5" thickBot="1"/>
    <row r="58" spans="5:15" ht="13.5" thickBot="1">
      <c r="E58" s="34"/>
      <c r="J58" s="34"/>
      <c r="K58" s="656" t="s">
        <v>29</v>
      </c>
      <c r="L58" s="657"/>
      <c r="M58" s="657"/>
      <c r="N58" s="658"/>
      <c r="O58" s="16"/>
    </row>
    <row r="59" spans="11:14" ht="14.25" customHeight="1" thickBot="1">
      <c r="K59" s="93" t="s">
        <v>178</v>
      </c>
      <c r="L59" s="90" t="s">
        <v>286</v>
      </c>
      <c r="M59" s="186" t="s">
        <v>105</v>
      </c>
      <c r="N59" s="186" t="s">
        <v>656</v>
      </c>
    </row>
    <row r="60" spans="11:21" ht="12.75">
      <c r="K60" s="126" t="s">
        <v>502</v>
      </c>
      <c r="L60" s="129" t="s">
        <v>504</v>
      </c>
      <c r="M60" s="383">
        <v>0</v>
      </c>
      <c r="N60" s="383">
        <v>484</v>
      </c>
      <c r="O60" s="34" t="s">
        <v>681</v>
      </c>
      <c r="Q60" s="34" t="s">
        <v>685</v>
      </c>
      <c r="T60" s="34" t="s">
        <v>686</v>
      </c>
      <c r="U60" s="16">
        <v>265000</v>
      </c>
    </row>
    <row r="61" spans="5:21" ht="12.75">
      <c r="E61" s="34"/>
      <c r="J61" s="34"/>
      <c r="K61" s="114" t="s">
        <v>508</v>
      </c>
      <c r="L61" s="106" t="s">
        <v>512</v>
      </c>
      <c r="M61" s="384">
        <v>0</v>
      </c>
      <c r="N61" s="384">
        <v>900</v>
      </c>
      <c r="T61" s="34" t="s">
        <v>687</v>
      </c>
      <c r="U61" s="16">
        <v>530000</v>
      </c>
    </row>
    <row r="62" spans="11:21" ht="13.5" thickBot="1">
      <c r="K62" s="114" t="s">
        <v>299</v>
      </c>
      <c r="L62" s="106" t="s">
        <v>518</v>
      </c>
      <c r="M62" s="385">
        <f>(M60+M61)*27%</f>
        <v>0</v>
      </c>
      <c r="N62" s="385">
        <f>(N60)*27%</f>
        <v>130.68</v>
      </c>
      <c r="T62" s="34" t="s">
        <v>688</v>
      </c>
      <c r="U62" s="555">
        <v>1140000</v>
      </c>
    </row>
    <row r="63" spans="11:21" ht="13.5" thickBot="1">
      <c r="K63" s="572" t="s">
        <v>298</v>
      </c>
      <c r="L63" s="573"/>
      <c r="M63" s="377">
        <f>SUM(M60:M62)</f>
        <v>0</v>
      </c>
      <c r="N63" s="377">
        <f>SUM(N60:N62)</f>
        <v>1514.68</v>
      </c>
      <c r="U63" s="16">
        <v>1935000</v>
      </c>
    </row>
    <row r="64" spans="20:21" ht="12.75">
      <c r="T64" s="554">
        <v>0.25</v>
      </c>
      <c r="U64" s="16">
        <f>U63*25%</f>
        <v>483750</v>
      </c>
    </row>
    <row r="70" ht="15.75" customHeight="1"/>
    <row r="72" ht="12.75">
      <c r="P72" s="12"/>
    </row>
    <row r="73" ht="12.75">
      <c r="E73" s="16"/>
    </row>
    <row r="76" spans="5:10" ht="12.75">
      <c r="E76" s="34" t="s">
        <v>169</v>
      </c>
      <c r="J76" s="34"/>
    </row>
    <row r="78" ht="17.25" customHeight="1"/>
  </sheetData>
  <sheetProtection/>
  <mergeCells count="44">
    <mergeCell ref="A56:B56"/>
    <mergeCell ref="A51:D51"/>
    <mergeCell ref="K9:L9"/>
    <mergeCell ref="K13:L13"/>
    <mergeCell ref="K15:L15"/>
    <mergeCell ref="F11:I11"/>
    <mergeCell ref="K55:L55"/>
    <mergeCell ref="K52:L52"/>
    <mergeCell ref="F15:G15"/>
    <mergeCell ref="K21:L21"/>
    <mergeCell ref="K31:L31"/>
    <mergeCell ref="K33:L33"/>
    <mergeCell ref="K58:N58"/>
    <mergeCell ref="K63:L63"/>
    <mergeCell ref="A42:B42"/>
    <mergeCell ref="A13:B13"/>
    <mergeCell ref="F20:I20"/>
    <mergeCell ref="F23:G23"/>
    <mergeCell ref="A29:B29"/>
    <mergeCell ref="K56:L56"/>
    <mergeCell ref="K42:L42"/>
    <mergeCell ref="K44:L44"/>
    <mergeCell ref="K47:L47"/>
    <mergeCell ref="K48:L48"/>
    <mergeCell ref="K20:L20"/>
    <mergeCell ref="A2:D2"/>
    <mergeCell ref="F2:I2"/>
    <mergeCell ref="A17:B17"/>
    <mergeCell ref="K2:N2"/>
    <mergeCell ref="F5:G5"/>
    <mergeCell ref="F10:I10"/>
    <mergeCell ref="F7:G7"/>
    <mergeCell ref="A49:B49"/>
    <mergeCell ref="F8:G8"/>
    <mergeCell ref="F9:G9"/>
    <mergeCell ref="A48:B48"/>
    <mergeCell ref="A8:B8"/>
    <mergeCell ref="A45:B45"/>
    <mergeCell ref="A40:B40"/>
    <mergeCell ref="A37:B37"/>
    <mergeCell ref="A31:B31"/>
    <mergeCell ref="A39:B39"/>
    <mergeCell ref="A11:B11"/>
    <mergeCell ref="A18:B18"/>
  </mergeCells>
  <printOptions/>
  <pageMargins left="0.75" right="0.75" top="1" bottom="1" header="0.5" footer="0.5"/>
  <pageSetup horizontalDpi="600" verticalDpi="600" orientation="portrait" paperSize="9" scale="70" r:id="rId1"/>
  <colBreaks count="3" manualBreakCount="3">
    <brk id="4" max="65535" man="1"/>
    <brk id="9" max="74" man="1"/>
    <brk id="16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Q99"/>
  <sheetViews>
    <sheetView zoomScalePageLayoutView="0" workbookViewId="0" topLeftCell="A28">
      <selection activeCell="E55" sqref="E55"/>
    </sheetView>
  </sheetViews>
  <sheetFormatPr defaultColWidth="9.140625" defaultRowHeight="12.75"/>
  <cols>
    <col min="1" max="1" width="9.28125" style="84" bestFit="1" customWidth="1"/>
    <col min="2" max="2" width="35.8515625" style="84" customWidth="1"/>
    <col min="3" max="4" width="9.28125" style="84" bestFit="1" customWidth="1"/>
    <col min="5" max="5" width="9.140625" style="111" customWidth="1"/>
    <col min="6" max="6" width="9.28125" style="84" bestFit="1" customWidth="1"/>
    <col min="7" max="7" width="37.00390625" style="84" customWidth="1"/>
    <col min="8" max="9" width="9.8515625" style="84" bestFit="1" customWidth="1"/>
    <col min="10" max="10" width="9.28125" style="111" bestFit="1" customWidth="1"/>
    <col min="11" max="11" width="9.140625" style="84" customWidth="1"/>
    <col min="12" max="12" width="35.8515625" style="84" customWidth="1"/>
    <col min="13" max="14" width="9.140625" style="112" customWidth="1"/>
    <col min="15" max="15" width="35.8515625" style="9" customWidth="1"/>
    <col min="16" max="16" width="9.140625" style="9" customWidth="1"/>
    <col min="17" max="17" width="9.140625" style="11" customWidth="1"/>
    <col min="18" max="18" width="9.421875" style="0" customWidth="1"/>
    <col min="20" max="20" width="48.00390625" style="0" customWidth="1"/>
    <col min="21" max="21" width="10.28125" style="0" customWidth="1"/>
  </cols>
  <sheetData>
    <row r="1" spans="1:17" ht="14.25" thickBot="1">
      <c r="A1" s="329">
        <v>910123</v>
      </c>
      <c r="B1" s="333" t="s">
        <v>78</v>
      </c>
      <c r="C1" s="186"/>
      <c r="D1" s="186"/>
      <c r="F1" s="336">
        <v>910502</v>
      </c>
      <c r="G1" s="334" t="s">
        <v>75</v>
      </c>
      <c r="H1" s="321"/>
      <c r="I1" s="321"/>
      <c r="K1" s="329">
        <v>680002</v>
      </c>
      <c r="L1" s="322" t="s">
        <v>79</v>
      </c>
      <c r="M1" s="186"/>
      <c r="N1" s="186"/>
      <c r="Q1" s="18"/>
    </row>
    <row r="2" spans="1:17" ht="16.5" thickBot="1">
      <c r="A2" s="632" t="s">
        <v>39</v>
      </c>
      <c r="B2" s="633"/>
      <c r="C2" s="633"/>
      <c r="D2" s="634"/>
      <c r="F2" s="632" t="s">
        <v>39</v>
      </c>
      <c r="G2" s="633"/>
      <c r="H2" s="633"/>
      <c r="I2" s="634"/>
      <c r="K2" s="564" t="s">
        <v>29</v>
      </c>
      <c r="L2" s="565"/>
      <c r="M2" s="565"/>
      <c r="N2" s="566"/>
      <c r="Q2" s="19"/>
    </row>
    <row r="3" spans="1:17" ht="13.5" thickBot="1">
      <c r="A3" s="98" t="s">
        <v>178</v>
      </c>
      <c r="B3" s="99" t="s">
        <v>286</v>
      </c>
      <c r="C3" s="95" t="s">
        <v>105</v>
      </c>
      <c r="D3" s="95" t="s">
        <v>656</v>
      </c>
      <c r="F3" s="98" t="s">
        <v>178</v>
      </c>
      <c r="G3" s="99" t="s">
        <v>286</v>
      </c>
      <c r="H3" s="95" t="s">
        <v>105</v>
      </c>
      <c r="I3" s="95" t="s">
        <v>656</v>
      </c>
      <c r="K3" s="93" t="s">
        <v>178</v>
      </c>
      <c r="L3" s="90" t="s">
        <v>286</v>
      </c>
      <c r="M3" s="95" t="s">
        <v>105</v>
      </c>
      <c r="N3" s="95" t="s">
        <v>656</v>
      </c>
      <c r="Q3" s="20"/>
    </row>
    <row r="4" spans="1:17" ht="13.5" thickBot="1">
      <c r="A4" s="73" t="s">
        <v>185</v>
      </c>
      <c r="B4" s="74" t="s">
        <v>180</v>
      </c>
      <c r="C4" s="80">
        <v>2606</v>
      </c>
      <c r="D4" s="80">
        <v>2618</v>
      </c>
      <c r="F4" s="73" t="s">
        <v>185</v>
      </c>
      <c r="G4" s="74" t="s">
        <v>180</v>
      </c>
      <c r="H4" s="80">
        <v>2887</v>
      </c>
      <c r="I4" s="80">
        <v>2896</v>
      </c>
      <c r="K4" s="114" t="s">
        <v>498</v>
      </c>
      <c r="L4" s="106" t="s">
        <v>499</v>
      </c>
      <c r="M4" s="80">
        <v>500</v>
      </c>
      <c r="N4" s="80">
        <v>500</v>
      </c>
      <c r="Q4" s="20"/>
    </row>
    <row r="5" spans="1:17" ht="14.25" thickBot="1">
      <c r="A5" s="64" t="s">
        <v>186</v>
      </c>
      <c r="B5" s="65" t="s">
        <v>181</v>
      </c>
      <c r="C5" s="80">
        <v>81</v>
      </c>
      <c r="D5" s="80">
        <v>81</v>
      </c>
      <c r="F5" s="64" t="s">
        <v>188</v>
      </c>
      <c r="G5" s="65" t="s">
        <v>605</v>
      </c>
      <c r="H5" s="80">
        <v>920</v>
      </c>
      <c r="I5" s="80">
        <v>960</v>
      </c>
      <c r="K5" s="432"/>
      <c r="L5" s="324" t="s">
        <v>77</v>
      </c>
      <c r="M5" s="170">
        <f>SUM(M4:M4)</f>
        <v>500</v>
      </c>
      <c r="N5" s="170">
        <f>SUM(N4:N4)</f>
        <v>500</v>
      </c>
      <c r="Q5" s="21"/>
    </row>
    <row r="6" spans="1:17" ht="14.25" customHeight="1" thickBot="1">
      <c r="A6" s="570" t="s">
        <v>287</v>
      </c>
      <c r="B6" s="571"/>
      <c r="C6" s="72">
        <f>C4+C5</f>
        <v>2687</v>
      </c>
      <c r="D6" s="72">
        <f>D4+D5</f>
        <v>2699</v>
      </c>
      <c r="F6" s="570" t="s">
        <v>287</v>
      </c>
      <c r="G6" s="571"/>
      <c r="H6" s="72">
        <f>H4+H5</f>
        <v>3807</v>
      </c>
      <c r="I6" s="72">
        <f>I4+I5</f>
        <v>3856</v>
      </c>
      <c r="K6" s="325"/>
      <c r="L6" s="112"/>
      <c r="M6" s="326"/>
      <c r="N6" s="326"/>
      <c r="Q6" s="22"/>
    </row>
    <row r="7" spans="1:17" ht="13.5" thickBot="1">
      <c r="A7" s="64" t="s">
        <v>194</v>
      </c>
      <c r="B7" s="65" t="s">
        <v>108</v>
      </c>
      <c r="C7" s="66">
        <v>72</v>
      </c>
      <c r="D7" s="66">
        <v>96</v>
      </c>
      <c r="F7" s="64" t="s">
        <v>194</v>
      </c>
      <c r="G7" s="65" t="s">
        <v>108</v>
      </c>
      <c r="H7" s="80">
        <v>138</v>
      </c>
      <c r="I7" s="80">
        <v>192</v>
      </c>
      <c r="K7" s="325"/>
      <c r="L7" s="112"/>
      <c r="M7" s="326"/>
      <c r="N7" s="326"/>
      <c r="Q7" s="14"/>
    </row>
    <row r="8" spans="1:17" ht="14.25" thickBot="1">
      <c r="A8" s="67" t="s">
        <v>193</v>
      </c>
      <c r="B8" s="68" t="s">
        <v>191</v>
      </c>
      <c r="C8" s="70">
        <v>0</v>
      </c>
      <c r="D8" s="70">
        <v>0</v>
      </c>
      <c r="E8" s="85"/>
      <c r="F8" s="67" t="s">
        <v>193</v>
      </c>
      <c r="G8" s="68" t="s">
        <v>191</v>
      </c>
      <c r="H8" s="80">
        <v>150</v>
      </c>
      <c r="I8" s="80">
        <v>230</v>
      </c>
      <c r="K8" s="413">
        <v>841913</v>
      </c>
      <c r="L8" s="138" t="s">
        <v>174</v>
      </c>
      <c r="M8" s="330"/>
      <c r="N8" s="330"/>
      <c r="Q8" s="14"/>
    </row>
    <row r="9" spans="1:17" ht="15" thickBot="1">
      <c r="A9" s="570" t="s">
        <v>288</v>
      </c>
      <c r="B9" s="571"/>
      <c r="C9" s="72">
        <f>C7+C8</f>
        <v>72</v>
      </c>
      <c r="D9" s="72">
        <f>D7+D8</f>
        <v>96</v>
      </c>
      <c r="F9" s="570" t="s">
        <v>288</v>
      </c>
      <c r="G9" s="571"/>
      <c r="H9" s="72">
        <f>H7+H8</f>
        <v>288</v>
      </c>
      <c r="I9" s="72">
        <f>I7+I8</f>
        <v>422</v>
      </c>
      <c r="K9" s="564" t="s">
        <v>29</v>
      </c>
      <c r="L9" s="565"/>
      <c r="M9" s="565"/>
      <c r="N9" s="566"/>
      <c r="Q9" s="14"/>
    </row>
    <row r="10" spans="1:17" ht="13.5" thickBot="1">
      <c r="A10" s="64" t="s">
        <v>198</v>
      </c>
      <c r="B10" s="65" t="s">
        <v>199</v>
      </c>
      <c r="C10" s="80">
        <v>0</v>
      </c>
      <c r="D10" s="80">
        <v>0</v>
      </c>
      <c r="E10" s="85"/>
      <c r="F10" s="64" t="s">
        <v>198</v>
      </c>
      <c r="G10" s="65" t="s">
        <v>199</v>
      </c>
      <c r="H10" s="80">
        <v>150</v>
      </c>
      <c r="I10" s="80">
        <v>150</v>
      </c>
      <c r="K10" s="93" t="s">
        <v>178</v>
      </c>
      <c r="L10" s="90" t="s">
        <v>286</v>
      </c>
      <c r="M10" s="95" t="s">
        <v>105</v>
      </c>
      <c r="N10" s="95" t="s">
        <v>656</v>
      </c>
      <c r="Q10" s="14"/>
    </row>
    <row r="11" spans="1:17" ht="13.5" thickBot="1">
      <c r="A11" s="570" t="s">
        <v>33</v>
      </c>
      <c r="B11" s="571"/>
      <c r="C11" s="72">
        <f>C10</f>
        <v>0</v>
      </c>
      <c r="D11" s="72">
        <f>D10</f>
        <v>0</v>
      </c>
      <c r="F11" s="570" t="s">
        <v>33</v>
      </c>
      <c r="G11" s="571"/>
      <c r="H11" s="170">
        <f>SUM(H10:H10)</f>
        <v>150</v>
      </c>
      <c r="I11" s="170">
        <f>SUM(I10:I10)</f>
        <v>150</v>
      </c>
      <c r="K11" s="116" t="s">
        <v>532</v>
      </c>
      <c r="L11" s="117" t="s">
        <v>534</v>
      </c>
      <c r="M11" s="139">
        <v>14433</v>
      </c>
      <c r="N11" s="139">
        <v>14433</v>
      </c>
      <c r="Q11" s="14"/>
    </row>
    <row r="12" spans="1:17" ht="13.5" thickBot="1">
      <c r="A12" s="73" t="s">
        <v>201</v>
      </c>
      <c r="B12" s="74" t="s">
        <v>203</v>
      </c>
      <c r="C12" s="78">
        <f>C6*27%</f>
        <v>725.49</v>
      </c>
      <c r="D12" s="78">
        <f>D6*27%</f>
        <v>728.73</v>
      </c>
      <c r="F12" s="217">
        <v>53125</v>
      </c>
      <c r="G12" s="92" t="s">
        <v>158</v>
      </c>
      <c r="H12" s="78">
        <f>H6*27%</f>
        <v>1027.89</v>
      </c>
      <c r="I12" s="78">
        <f>(I6+I11)*27%</f>
        <v>1081.6200000000001</v>
      </c>
      <c r="K12" s="572" t="s">
        <v>298</v>
      </c>
      <c r="L12" s="573"/>
      <c r="M12" s="140">
        <f>M11</f>
        <v>14433</v>
      </c>
      <c r="N12" s="140">
        <f>N11</f>
        <v>14433</v>
      </c>
      <c r="Q12" s="14"/>
    </row>
    <row r="13" spans="1:17" ht="12.75">
      <c r="A13" s="64" t="s">
        <v>202</v>
      </c>
      <c r="B13" s="65" t="s">
        <v>204</v>
      </c>
      <c r="C13" s="80">
        <f>C7*1.19*14%</f>
        <v>11.9952</v>
      </c>
      <c r="D13" s="80">
        <f>D7*1.19*14%</f>
        <v>15.9936</v>
      </c>
      <c r="F13" s="217">
        <v>5332</v>
      </c>
      <c r="G13" s="100" t="s">
        <v>92</v>
      </c>
      <c r="H13" s="80">
        <f>H7*1.19*14%</f>
        <v>22.990800000000004</v>
      </c>
      <c r="I13" s="80">
        <f>I7*1.19*14%</f>
        <v>31.9872</v>
      </c>
      <c r="M13" s="326"/>
      <c r="N13" s="326"/>
      <c r="Q13" s="14"/>
    </row>
    <row r="14" spans="1:17" ht="13.5" thickBot="1">
      <c r="A14" s="67" t="s">
        <v>206</v>
      </c>
      <c r="B14" s="68" t="s">
        <v>205</v>
      </c>
      <c r="C14" s="82">
        <f>72*1.19*16%</f>
        <v>13.708799999999998</v>
      </c>
      <c r="D14" s="82">
        <v>17</v>
      </c>
      <c r="F14" s="218">
        <v>5342</v>
      </c>
      <c r="G14" s="89" t="s">
        <v>604</v>
      </c>
      <c r="H14" s="82">
        <f>138*1.19*16%</f>
        <v>26.2752</v>
      </c>
      <c r="I14" s="82">
        <v>34</v>
      </c>
      <c r="M14" s="326"/>
      <c r="N14" s="326"/>
      <c r="Q14" s="14"/>
    </row>
    <row r="15" spans="1:17" ht="13.5" thickBot="1">
      <c r="A15" s="570" t="s">
        <v>62</v>
      </c>
      <c r="B15" s="571"/>
      <c r="C15" s="170">
        <f>SUM(C12:C14)</f>
        <v>751.194</v>
      </c>
      <c r="D15" s="170">
        <f>SUM(D12:D14)</f>
        <v>761.7236</v>
      </c>
      <c r="F15" s="570" t="s">
        <v>62</v>
      </c>
      <c r="G15" s="571"/>
      <c r="H15" s="170">
        <f>SUM(H12:H14)</f>
        <v>1077.1560000000002</v>
      </c>
      <c r="I15" s="170">
        <f>SUM(I12:I14)</f>
        <v>1147.6072000000001</v>
      </c>
      <c r="M15" s="326"/>
      <c r="N15" s="326"/>
      <c r="Q15" s="14"/>
    </row>
    <row r="16" spans="1:17" ht="13.5" thickBot="1">
      <c r="A16" s="560" t="s">
        <v>293</v>
      </c>
      <c r="B16" s="561"/>
      <c r="C16" s="259">
        <f>C6+C9+C15+C11</f>
        <v>3510.194</v>
      </c>
      <c r="D16" s="259">
        <f>D6+D9+D15+D11</f>
        <v>3556.7236000000003</v>
      </c>
      <c r="F16" s="560" t="s">
        <v>293</v>
      </c>
      <c r="G16" s="561"/>
      <c r="H16" s="259">
        <f>H6+H9+H11+H15</f>
        <v>5322.156</v>
      </c>
      <c r="I16" s="259">
        <f>I6+I9+I11+I15</f>
        <v>5575.6072</v>
      </c>
      <c r="M16" s="326"/>
      <c r="N16" s="326"/>
      <c r="Q16" s="14"/>
    </row>
    <row r="17" spans="1:17" ht="13.5">
      <c r="A17" s="337"/>
      <c r="B17" s="328" t="s">
        <v>48</v>
      </c>
      <c r="C17" s="197"/>
      <c r="D17" s="197"/>
      <c r="F17" s="337"/>
      <c r="G17" s="328" t="s">
        <v>48</v>
      </c>
      <c r="H17" s="197"/>
      <c r="I17" s="197"/>
      <c r="M17" s="326"/>
      <c r="N17" s="326"/>
      <c r="Q17" s="14"/>
    </row>
    <row r="18" spans="1:17" ht="12.75">
      <c r="A18" s="64" t="s">
        <v>211</v>
      </c>
      <c r="B18" s="65" t="s">
        <v>38</v>
      </c>
      <c r="C18" s="78">
        <v>500</v>
      </c>
      <c r="D18" s="78">
        <v>500</v>
      </c>
      <c r="F18" s="64" t="s">
        <v>214</v>
      </c>
      <c r="G18" s="65" t="s">
        <v>217</v>
      </c>
      <c r="H18" s="80">
        <v>150</v>
      </c>
      <c r="I18" s="80">
        <v>150</v>
      </c>
      <c r="M18" s="326"/>
      <c r="N18" s="326"/>
      <c r="Q18" s="14"/>
    </row>
    <row r="19" spans="1:17" ht="12.75">
      <c r="A19" s="64" t="s">
        <v>212</v>
      </c>
      <c r="B19" s="65" t="s">
        <v>215</v>
      </c>
      <c r="C19" s="78">
        <v>10</v>
      </c>
      <c r="D19" s="78">
        <v>10</v>
      </c>
      <c r="F19" s="64" t="s">
        <v>213</v>
      </c>
      <c r="G19" s="65" t="s">
        <v>216</v>
      </c>
      <c r="H19" s="80">
        <v>10</v>
      </c>
      <c r="I19" s="80">
        <v>10</v>
      </c>
      <c r="M19" s="326"/>
      <c r="N19" s="326"/>
      <c r="Q19" s="14"/>
    </row>
    <row r="20" spans="1:17" ht="15" customHeight="1">
      <c r="A20" s="64" t="s">
        <v>214</v>
      </c>
      <c r="B20" s="65" t="s">
        <v>217</v>
      </c>
      <c r="C20" s="78">
        <v>0</v>
      </c>
      <c r="D20" s="78">
        <v>0</v>
      </c>
      <c r="F20" s="64" t="s">
        <v>219</v>
      </c>
      <c r="G20" s="65" t="s">
        <v>223</v>
      </c>
      <c r="H20" s="80">
        <v>80</v>
      </c>
      <c r="I20" s="80">
        <v>80</v>
      </c>
      <c r="M20" s="326"/>
      <c r="N20" s="326"/>
      <c r="Q20" s="14"/>
    </row>
    <row r="21" spans="1:17" ht="12.75">
      <c r="A21" s="64" t="s">
        <v>213</v>
      </c>
      <c r="B21" s="65" t="s">
        <v>216</v>
      </c>
      <c r="C21" s="78">
        <v>0</v>
      </c>
      <c r="D21" s="78">
        <v>0</v>
      </c>
      <c r="F21" s="64" t="s">
        <v>221</v>
      </c>
      <c r="G21" s="65" t="s">
        <v>226</v>
      </c>
      <c r="H21" s="80">
        <v>30</v>
      </c>
      <c r="I21" s="80">
        <v>30</v>
      </c>
      <c r="M21" s="326"/>
      <c r="N21" s="326"/>
      <c r="Q21" s="14"/>
    </row>
    <row r="22" spans="1:17" ht="13.5" thickBot="1">
      <c r="A22" s="64" t="s">
        <v>219</v>
      </c>
      <c r="B22" s="65" t="s">
        <v>223</v>
      </c>
      <c r="C22" s="78">
        <v>35</v>
      </c>
      <c r="D22" s="78">
        <v>35</v>
      </c>
      <c r="F22" s="64" t="s">
        <v>224</v>
      </c>
      <c r="G22" s="65" t="s">
        <v>227</v>
      </c>
      <c r="H22" s="80">
        <v>310</v>
      </c>
      <c r="I22" s="80">
        <v>310</v>
      </c>
      <c r="M22" s="326"/>
      <c r="N22" s="326"/>
      <c r="Q22" s="21"/>
    </row>
    <row r="23" spans="1:17" ht="14.25" thickBot="1">
      <c r="A23" s="64" t="s">
        <v>221</v>
      </c>
      <c r="B23" s="65" t="s">
        <v>226</v>
      </c>
      <c r="C23" s="78">
        <v>0</v>
      </c>
      <c r="D23" s="78">
        <v>0</v>
      </c>
      <c r="F23" s="570" t="s">
        <v>55</v>
      </c>
      <c r="G23" s="571"/>
      <c r="H23" s="323">
        <f>H18+H19+H20+H21+H22</f>
        <v>580</v>
      </c>
      <c r="I23" s="323">
        <f>I18+I19+I20+I21+I22</f>
        <v>580</v>
      </c>
      <c r="M23" s="327"/>
      <c r="N23" s="327"/>
      <c r="Q23" s="14"/>
    </row>
    <row r="24" spans="1:17" ht="13.5" thickBot="1">
      <c r="A24" s="64" t="s">
        <v>224</v>
      </c>
      <c r="B24" s="65" t="s">
        <v>227</v>
      </c>
      <c r="C24" s="78">
        <v>0</v>
      </c>
      <c r="D24" s="78">
        <v>0</v>
      </c>
      <c r="F24" s="64" t="s">
        <v>232</v>
      </c>
      <c r="G24" s="65" t="s">
        <v>245</v>
      </c>
      <c r="H24" s="78">
        <v>90</v>
      </c>
      <c r="I24" s="78">
        <v>90</v>
      </c>
      <c r="M24" s="331"/>
      <c r="N24" s="331"/>
      <c r="Q24" s="14"/>
    </row>
    <row r="25" spans="1:17" ht="13.5" thickBot="1">
      <c r="A25" s="570" t="s">
        <v>55</v>
      </c>
      <c r="B25" s="571"/>
      <c r="C25" s="170">
        <f>SUM(C18:C24)</f>
        <v>545</v>
      </c>
      <c r="D25" s="170">
        <f>SUM(D18:D24)</f>
        <v>545</v>
      </c>
      <c r="F25" s="570" t="s">
        <v>289</v>
      </c>
      <c r="G25" s="571"/>
      <c r="H25" s="72">
        <v>90</v>
      </c>
      <c r="I25" s="72">
        <v>90</v>
      </c>
      <c r="M25" s="331"/>
      <c r="N25" s="331"/>
      <c r="Q25" s="21"/>
    </row>
    <row r="26" spans="1:17" ht="12.75">
      <c r="A26" s="64" t="s">
        <v>232</v>
      </c>
      <c r="B26" s="65" t="s">
        <v>245</v>
      </c>
      <c r="C26" s="78">
        <v>0</v>
      </c>
      <c r="D26" s="78">
        <v>0</v>
      </c>
      <c r="F26" s="73" t="s">
        <v>248</v>
      </c>
      <c r="G26" s="74" t="s">
        <v>249</v>
      </c>
      <c r="H26" s="80">
        <v>606</v>
      </c>
      <c r="I26" s="80">
        <v>606</v>
      </c>
      <c r="M26" s="326"/>
      <c r="N26" s="326"/>
      <c r="Q26" s="14"/>
    </row>
    <row r="27" spans="1:17" ht="13.5" thickBot="1">
      <c r="A27" s="67" t="s">
        <v>247</v>
      </c>
      <c r="B27" s="68" t="s">
        <v>246</v>
      </c>
      <c r="C27" s="80">
        <v>45</v>
      </c>
      <c r="D27" s="80">
        <v>45</v>
      </c>
      <c r="F27" s="64" t="s">
        <v>252</v>
      </c>
      <c r="G27" s="65" t="s">
        <v>250</v>
      </c>
      <c r="H27" s="80">
        <v>400</v>
      </c>
      <c r="I27" s="80">
        <v>400</v>
      </c>
      <c r="M27" s="326"/>
      <c r="N27" s="326"/>
      <c r="Q27" s="14"/>
    </row>
    <row r="28" spans="1:17" ht="13.5" thickBot="1">
      <c r="A28" s="570" t="s">
        <v>289</v>
      </c>
      <c r="B28" s="571"/>
      <c r="C28" s="72">
        <f>C26+C27</f>
        <v>45</v>
      </c>
      <c r="D28" s="72">
        <f>D26+D27</f>
        <v>45</v>
      </c>
      <c r="F28" s="64" t="s">
        <v>253</v>
      </c>
      <c r="G28" s="65" t="s">
        <v>251</v>
      </c>
      <c r="H28" s="80">
        <v>57</v>
      </c>
      <c r="I28" s="80">
        <v>57</v>
      </c>
      <c r="M28" s="326"/>
      <c r="N28" s="326"/>
      <c r="Q28" s="14"/>
    </row>
    <row r="29" spans="1:17" ht="13.5" thickBot="1">
      <c r="A29" s="73" t="s">
        <v>277</v>
      </c>
      <c r="B29" s="74" t="s">
        <v>279</v>
      </c>
      <c r="C29" s="80">
        <f>(C19+C22+C27)*27%+C18*5%</f>
        <v>49.3</v>
      </c>
      <c r="D29" s="80">
        <f>(D19+D22+D27)*27%+D18*5%</f>
        <v>49.3</v>
      </c>
      <c r="F29" s="217" t="s">
        <v>257</v>
      </c>
      <c r="G29" s="100" t="s">
        <v>76</v>
      </c>
      <c r="H29" s="80">
        <v>280</v>
      </c>
      <c r="I29" s="80">
        <v>280</v>
      </c>
      <c r="M29" s="326"/>
      <c r="N29" s="326"/>
      <c r="Q29" s="14"/>
    </row>
    <row r="30" spans="1:17" ht="13.5" thickBot="1">
      <c r="A30" s="570" t="s">
        <v>292</v>
      </c>
      <c r="B30" s="571"/>
      <c r="C30" s="170">
        <f>C29</f>
        <v>49.3</v>
      </c>
      <c r="D30" s="170">
        <f>D29</f>
        <v>49.3</v>
      </c>
      <c r="F30" s="64" t="s">
        <v>263</v>
      </c>
      <c r="G30" s="65" t="s">
        <v>265</v>
      </c>
      <c r="H30" s="80">
        <v>2500</v>
      </c>
      <c r="I30" s="80">
        <v>2500</v>
      </c>
      <c r="M30" s="326"/>
      <c r="N30" s="326"/>
      <c r="Q30" s="14"/>
    </row>
    <row r="31" spans="1:17" ht="15.75" customHeight="1" thickBot="1">
      <c r="A31" s="576" t="s">
        <v>57</v>
      </c>
      <c r="B31" s="577"/>
      <c r="C31" s="170">
        <f>C25+C28+C30</f>
        <v>639.3</v>
      </c>
      <c r="D31" s="170">
        <f>D25+D28+D30</f>
        <v>639.3</v>
      </c>
      <c r="F31" s="64" t="s">
        <v>272</v>
      </c>
      <c r="G31" s="65" t="s">
        <v>271</v>
      </c>
      <c r="H31" s="80">
        <v>150</v>
      </c>
      <c r="I31" s="80">
        <v>150</v>
      </c>
      <c r="M31" s="326"/>
      <c r="N31" s="326"/>
      <c r="Q31" s="14"/>
    </row>
    <row r="32" spans="1:17" ht="14.25" thickBot="1">
      <c r="A32" s="650" t="s">
        <v>607</v>
      </c>
      <c r="B32" s="651"/>
      <c r="C32" s="306"/>
      <c r="D32" s="306"/>
      <c r="F32" s="67" t="s">
        <v>269</v>
      </c>
      <c r="G32" s="68" t="s">
        <v>270</v>
      </c>
      <c r="H32" s="80">
        <v>198</v>
      </c>
      <c r="I32" s="80">
        <v>198</v>
      </c>
      <c r="M32" s="326"/>
      <c r="N32" s="326"/>
      <c r="Q32" s="14"/>
    </row>
    <row r="33" spans="1:17" ht="13.5" thickBot="1">
      <c r="A33" s="104" t="s">
        <v>378</v>
      </c>
      <c r="B33" s="100" t="s">
        <v>379</v>
      </c>
      <c r="C33" s="199">
        <v>40</v>
      </c>
      <c r="D33" s="199">
        <v>40</v>
      </c>
      <c r="F33" s="570" t="s">
        <v>290</v>
      </c>
      <c r="G33" s="571"/>
      <c r="H33" s="72">
        <f>SUM(H26:H32)</f>
        <v>4191</v>
      </c>
      <c r="I33" s="72">
        <f>SUM(I26:I32)</f>
        <v>4191</v>
      </c>
      <c r="M33" s="326"/>
      <c r="N33" s="326"/>
      <c r="Q33" s="14"/>
    </row>
    <row r="34" spans="1:17" ht="13.5" thickBot="1">
      <c r="A34" s="104" t="s">
        <v>385</v>
      </c>
      <c r="B34" s="100" t="s">
        <v>387</v>
      </c>
      <c r="C34" s="338">
        <f>C33*27%</f>
        <v>10.8</v>
      </c>
      <c r="D34" s="338">
        <f>D33*27%</f>
        <v>10.8</v>
      </c>
      <c r="F34" s="73" t="s">
        <v>273</v>
      </c>
      <c r="G34" s="74" t="s">
        <v>49</v>
      </c>
      <c r="H34" s="80">
        <v>35</v>
      </c>
      <c r="I34" s="80">
        <v>35</v>
      </c>
      <c r="M34" s="326"/>
      <c r="N34" s="326"/>
      <c r="Q34" s="14"/>
    </row>
    <row r="35" spans="1:17" ht="13.5" thickBot="1">
      <c r="A35" s="572" t="s">
        <v>388</v>
      </c>
      <c r="B35" s="573"/>
      <c r="C35" s="72">
        <f>C33+C34</f>
        <v>50.8</v>
      </c>
      <c r="D35" s="72">
        <f>D33+D34</f>
        <v>50.8</v>
      </c>
      <c r="F35" s="67" t="s">
        <v>274</v>
      </c>
      <c r="G35" s="68" t="s">
        <v>275</v>
      </c>
      <c r="H35" s="80">
        <v>180</v>
      </c>
      <c r="I35" s="80">
        <v>180</v>
      </c>
      <c r="M35" s="326"/>
      <c r="N35" s="326"/>
      <c r="Q35" s="21"/>
    </row>
    <row r="36" spans="1:17" ht="13.5" thickBot="1">
      <c r="A36" s="572" t="s">
        <v>294</v>
      </c>
      <c r="B36" s="573"/>
      <c r="C36" s="72">
        <f>C16+C31+C35</f>
        <v>4200.294</v>
      </c>
      <c r="D36" s="72">
        <f>D16+D31+D35</f>
        <v>4246.823600000001</v>
      </c>
      <c r="F36" s="67" t="s">
        <v>274</v>
      </c>
      <c r="G36" s="68" t="s">
        <v>606</v>
      </c>
      <c r="H36" s="82">
        <v>250</v>
      </c>
      <c r="I36" s="82">
        <v>250</v>
      </c>
      <c r="M36" s="326"/>
      <c r="N36" s="326"/>
      <c r="Q36" s="14"/>
    </row>
    <row r="37" spans="1:17" ht="14.25" customHeight="1" thickBot="1">
      <c r="A37" s="659"/>
      <c r="B37" s="659"/>
      <c r="C37" s="659"/>
      <c r="D37" s="659"/>
      <c r="F37" s="570" t="s">
        <v>291</v>
      </c>
      <c r="G37" s="571"/>
      <c r="H37" s="72">
        <f>H34+H35+H36</f>
        <v>465</v>
      </c>
      <c r="I37" s="72">
        <f>I34+I35+I36</f>
        <v>465</v>
      </c>
      <c r="M37" s="326"/>
      <c r="N37" s="326"/>
      <c r="Q37" s="21"/>
    </row>
    <row r="38" spans="6:17" ht="14.25" customHeight="1">
      <c r="F38" s="73" t="s">
        <v>277</v>
      </c>
      <c r="G38" s="74" t="s">
        <v>279</v>
      </c>
      <c r="H38" s="78">
        <v>1537</v>
      </c>
      <c r="I38" s="78">
        <v>1537</v>
      </c>
      <c r="M38" s="326"/>
      <c r="N38" s="326"/>
      <c r="Q38" s="17"/>
    </row>
    <row r="39" spans="6:17" ht="13.5" thickBot="1">
      <c r="F39" s="64" t="s">
        <v>282</v>
      </c>
      <c r="G39" s="65" t="s">
        <v>283</v>
      </c>
      <c r="H39" s="310">
        <v>80</v>
      </c>
      <c r="I39" s="310">
        <v>80</v>
      </c>
      <c r="M39" s="326"/>
      <c r="N39" s="326"/>
      <c r="Q39" s="14"/>
    </row>
    <row r="40" spans="6:17" ht="13.5" thickBot="1">
      <c r="F40" s="570" t="s">
        <v>292</v>
      </c>
      <c r="G40" s="571"/>
      <c r="H40" s="170">
        <f>H38+H39</f>
        <v>1617</v>
      </c>
      <c r="I40" s="170">
        <f>I38+I39</f>
        <v>1617</v>
      </c>
      <c r="M40" s="326"/>
      <c r="N40" s="326"/>
      <c r="Q40" s="14"/>
    </row>
    <row r="41" spans="6:17" ht="13.5" thickBot="1">
      <c r="F41" s="576" t="s">
        <v>57</v>
      </c>
      <c r="G41" s="577"/>
      <c r="H41" s="170">
        <f>H23+H25+H33+H37+H40</f>
        <v>6943</v>
      </c>
      <c r="I41" s="170">
        <f>I23+I25+I33+I37+I40</f>
        <v>6943</v>
      </c>
      <c r="M41" s="326"/>
      <c r="N41" s="326"/>
      <c r="Q41" s="14"/>
    </row>
    <row r="42" spans="6:17" ht="12.75" customHeight="1">
      <c r="F42" s="650" t="s">
        <v>607</v>
      </c>
      <c r="G42" s="651"/>
      <c r="H42" s="306"/>
      <c r="I42" s="306"/>
      <c r="M42" s="326"/>
      <c r="N42" s="326"/>
      <c r="Q42" s="14"/>
    </row>
    <row r="43" spans="6:17" ht="12.75">
      <c r="F43" s="104" t="s">
        <v>378</v>
      </c>
      <c r="G43" s="100" t="s">
        <v>379</v>
      </c>
      <c r="H43" s="199">
        <v>60</v>
      </c>
      <c r="I43" s="199">
        <v>60</v>
      </c>
      <c r="M43" s="326"/>
      <c r="N43" s="326"/>
      <c r="Q43" s="14"/>
    </row>
    <row r="44" spans="6:17" ht="13.5" thickBot="1">
      <c r="F44" s="104" t="s">
        <v>385</v>
      </c>
      <c r="G44" s="100" t="s">
        <v>387</v>
      </c>
      <c r="H44" s="338">
        <f>H43*27%</f>
        <v>16.200000000000003</v>
      </c>
      <c r="I44" s="338">
        <f>I43*27%</f>
        <v>16.200000000000003</v>
      </c>
      <c r="M44" s="326"/>
      <c r="N44" s="326"/>
      <c r="Q44" s="14"/>
    </row>
    <row r="45" spans="6:17" ht="13.5" thickBot="1">
      <c r="F45" s="572" t="s">
        <v>388</v>
      </c>
      <c r="G45" s="573"/>
      <c r="H45" s="72">
        <f>H43+H44</f>
        <v>76.2</v>
      </c>
      <c r="I45" s="72">
        <f>I43+I44</f>
        <v>76.2</v>
      </c>
      <c r="M45" s="326"/>
      <c r="N45" s="326"/>
      <c r="Q45" s="14"/>
    </row>
    <row r="46" spans="6:17" ht="13.5" thickBot="1">
      <c r="F46" s="572" t="s">
        <v>294</v>
      </c>
      <c r="G46" s="573"/>
      <c r="H46" s="72">
        <f>H16+H41+H45</f>
        <v>12341.356</v>
      </c>
      <c r="I46" s="72">
        <f>I16+I41+I45</f>
        <v>12594.807200000001</v>
      </c>
      <c r="M46" s="326"/>
      <c r="N46" s="326"/>
      <c r="Q46" s="14"/>
    </row>
    <row r="47" spans="13:17" ht="14.25" thickBot="1">
      <c r="M47" s="327"/>
      <c r="N47" s="327"/>
      <c r="Q47" s="14"/>
    </row>
    <row r="48" spans="6:17" ht="15" thickBot="1">
      <c r="F48" s="564" t="s">
        <v>29</v>
      </c>
      <c r="G48" s="565"/>
      <c r="H48" s="565"/>
      <c r="I48" s="566"/>
      <c r="M48" s="326"/>
      <c r="N48" s="326"/>
      <c r="Q48" s="14"/>
    </row>
    <row r="49" spans="6:17" ht="13.5" thickBot="1">
      <c r="F49" s="93" t="s">
        <v>178</v>
      </c>
      <c r="G49" s="90" t="s">
        <v>286</v>
      </c>
      <c r="H49" s="95" t="s">
        <v>105</v>
      </c>
      <c r="I49" s="95" t="s">
        <v>105</v>
      </c>
      <c r="M49" s="326"/>
      <c r="N49" s="326"/>
      <c r="Q49" s="14"/>
    </row>
    <row r="50" spans="6:17" ht="13.5" thickBot="1">
      <c r="F50" s="114" t="s">
        <v>295</v>
      </c>
      <c r="G50" s="106" t="s">
        <v>608</v>
      </c>
      <c r="H50" s="80">
        <v>1500</v>
      </c>
      <c r="I50" s="80">
        <v>1500</v>
      </c>
      <c r="M50" s="326"/>
      <c r="N50" s="326"/>
      <c r="Q50" s="14"/>
    </row>
    <row r="51" spans="6:17" ht="14.25" thickBot="1">
      <c r="F51" s="572" t="s">
        <v>298</v>
      </c>
      <c r="G51" s="573"/>
      <c r="H51" s="72">
        <f>H50</f>
        <v>1500</v>
      </c>
      <c r="I51" s="72">
        <f>I50</f>
        <v>1500</v>
      </c>
      <c r="M51" s="327"/>
      <c r="N51" s="327"/>
      <c r="Q51" s="14"/>
    </row>
    <row r="52" spans="13:17" ht="12.75">
      <c r="M52" s="326"/>
      <c r="N52" s="326"/>
      <c r="Q52" s="21"/>
    </row>
    <row r="53" spans="13:17" ht="15.75">
      <c r="M53" s="327"/>
      <c r="N53" s="327"/>
      <c r="Q53" s="17"/>
    </row>
    <row r="54" spans="13:17" ht="15.75">
      <c r="M54" s="326"/>
      <c r="N54" s="326"/>
      <c r="Q54" s="17"/>
    </row>
    <row r="55" spans="13:17" ht="12.75">
      <c r="M55" s="332"/>
      <c r="N55" s="332"/>
      <c r="Q55" s="14"/>
    </row>
    <row r="56" spans="13:17" ht="12.75">
      <c r="M56" s="326"/>
      <c r="N56" s="326"/>
      <c r="Q56" s="14"/>
    </row>
    <row r="57" spans="13:17" ht="12.75">
      <c r="M57" s="326"/>
      <c r="N57" s="326"/>
      <c r="Q57" s="14"/>
    </row>
    <row r="58" spans="13:17" ht="12.75">
      <c r="M58" s="326"/>
      <c r="N58" s="326"/>
      <c r="Q58" s="14"/>
    </row>
    <row r="59" spans="13:17" ht="12.75">
      <c r="M59" s="326"/>
      <c r="N59" s="326"/>
      <c r="Q59" s="14"/>
    </row>
    <row r="60" spans="13:17" ht="12.75">
      <c r="M60" s="326"/>
      <c r="N60" s="326"/>
      <c r="Q60" s="14"/>
    </row>
    <row r="61" spans="13:17" ht="13.5">
      <c r="M61" s="327"/>
      <c r="N61" s="327"/>
      <c r="Q61" s="14"/>
    </row>
    <row r="62" spans="13:17" ht="12.75">
      <c r="M62" s="326"/>
      <c r="N62" s="326"/>
      <c r="Q62" s="14"/>
    </row>
    <row r="63" spans="11:17" ht="12.75">
      <c r="K63" s="192"/>
      <c r="L63" s="192"/>
      <c r="M63" s="326"/>
      <c r="N63" s="326"/>
      <c r="Q63" s="14"/>
    </row>
    <row r="64" spans="11:17" ht="12.75">
      <c r="K64" s="192"/>
      <c r="L64" s="192"/>
      <c r="M64" s="326"/>
      <c r="N64" s="326"/>
      <c r="Q64" s="14"/>
    </row>
    <row r="65" spans="11:17" ht="13.5">
      <c r="K65" s="192"/>
      <c r="L65" s="192"/>
      <c r="M65" s="327"/>
      <c r="N65" s="327"/>
      <c r="Q65" s="14"/>
    </row>
    <row r="66" spans="11:17" ht="13.5">
      <c r="K66" s="192"/>
      <c r="L66" s="192"/>
      <c r="M66" s="327"/>
      <c r="N66" s="327"/>
      <c r="Q66" s="14"/>
    </row>
    <row r="67" spans="10:17" ht="13.5">
      <c r="J67" s="85"/>
      <c r="K67" s="192"/>
      <c r="L67" s="192"/>
      <c r="M67" s="327"/>
      <c r="N67" s="327"/>
      <c r="Q67" s="14"/>
    </row>
    <row r="68" spans="11:17" ht="12.75">
      <c r="K68" s="192"/>
      <c r="L68" s="192"/>
      <c r="M68" s="326"/>
      <c r="N68" s="326"/>
      <c r="Q68" s="14"/>
    </row>
    <row r="69" spans="11:17" ht="12.75">
      <c r="K69" s="192"/>
      <c r="L69" s="192"/>
      <c r="M69" s="326"/>
      <c r="N69" s="326"/>
      <c r="Q69" s="14"/>
    </row>
    <row r="70" spans="11:17" ht="12.75">
      <c r="K70" s="192"/>
      <c r="L70" s="192"/>
      <c r="M70" s="326"/>
      <c r="N70" s="326"/>
      <c r="Q70" s="14"/>
    </row>
    <row r="71" ht="12.75">
      <c r="Q71" s="14"/>
    </row>
    <row r="72" ht="12.75">
      <c r="Q72" s="14"/>
    </row>
    <row r="73" ht="12.75">
      <c r="Q73" s="14"/>
    </row>
    <row r="74" ht="12.75">
      <c r="Q74" s="14"/>
    </row>
    <row r="75" ht="12.75">
      <c r="Q75" s="14"/>
    </row>
    <row r="76" ht="12.75">
      <c r="Q76" s="21"/>
    </row>
    <row r="77" ht="12.75">
      <c r="Q77" s="14"/>
    </row>
    <row r="78" ht="12.75">
      <c r="Q78" s="14"/>
    </row>
    <row r="79" ht="12.75">
      <c r="Q79" s="14"/>
    </row>
    <row r="80" ht="12.75">
      <c r="Q80" s="21"/>
    </row>
    <row r="81" ht="12.75">
      <c r="Q81" s="14"/>
    </row>
    <row r="82" ht="12.75">
      <c r="Q82" s="21"/>
    </row>
    <row r="83" ht="12.75">
      <c r="Q83" s="14"/>
    </row>
    <row r="84" ht="15.75">
      <c r="Q84" s="23"/>
    </row>
    <row r="85" ht="12.75">
      <c r="Q85" s="14"/>
    </row>
    <row r="86" ht="12.75">
      <c r="Q86" s="14"/>
    </row>
    <row r="87" ht="27" customHeight="1">
      <c r="Q87" s="14"/>
    </row>
    <row r="88" ht="12.75">
      <c r="Q88" s="14"/>
    </row>
    <row r="89" ht="12.75">
      <c r="Q89" s="14"/>
    </row>
    <row r="90" ht="15">
      <c r="Q90" s="24"/>
    </row>
    <row r="91" ht="12.75">
      <c r="Q91" s="14"/>
    </row>
    <row r="92" spans="1:17" s="16" customFormat="1" ht="12.75">
      <c r="A92" s="84"/>
      <c r="B92" s="84"/>
      <c r="C92" s="84"/>
      <c r="D92" s="84"/>
      <c r="E92" s="85"/>
      <c r="F92" s="84"/>
      <c r="G92" s="84"/>
      <c r="H92" s="84"/>
      <c r="I92" s="84"/>
      <c r="J92" s="85"/>
      <c r="K92" s="84"/>
      <c r="L92" s="84"/>
      <c r="M92" s="112"/>
      <c r="N92" s="112"/>
      <c r="O92" s="28"/>
      <c r="P92" s="28"/>
      <c r="Q92" s="14"/>
    </row>
    <row r="93" spans="1:17" s="16" customFormat="1" ht="12.75">
      <c r="A93" s="84"/>
      <c r="B93" s="84"/>
      <c r="C93" s="84"/>
      <c r="D93" s="84"/>
      <c r="E93" s="85"/>
      <c r="F93" s="84"/>
      <c r="G93" s="84"/>
      <c r="H93" s="84"/>
      <c r="I93" s="84"/>
      <c r="J93" s="85"/>
      <c r="K93" s="84"/>
      <c r="L93" s="84"/>
      <c r="M93" s="112"/>
      <c r="N93" s="112"/>
      <c r="O93" s="28"/>
      <c r="P93" s="28"/>
      <c r="Q93" s="14"/>
    </row>
    <row r="94" spans="1:17" s="16" customFormat="1" ht="15">
      <c r="A94" s="84"/>
      <c r="B94" s="84"/>
      <c r="C94" s="84"/>
      <c r="D94" s="84"/>
      <c r="E94" s="85"/>
      <c r="F94" s="84"/>
      <c r="G94" s="84"/>
      <c r="H94" s="84"/>
      <c r="I94" s="84"/>
      <c r="J94" s="85"/>
      <c r="K94" s="84"/>
      <c r="L94" s="84"/>
      <c r="M94" s="112"/>
      <c r="N94" s="112"/>
      <c r="O94" s="28"/>
      <c r="P94" s="28"/>
      <c r="Q94" s="24"/>
    </row>
    <row r="95" spans="1:17" s="16" customFormat="1" ht="15">
      <c r="A95" s="84"/>
      <c r="B95" s="84"/>
      <c r="C95" s="84"/>
      <c r="D95" s="84"/>
      <c r="E95" s="85"/>
      <c r="F95" s="84"/>
      <c r="G95" s="84"/>
      <c r="H95" s="84"/>
      <c r="I95" s="84"/>
      <c r="J95" s="85"/>
      <c r="K95" s="84"/>
      <c r="L95" s="84"/>
      <c r="M95" s="112"/>
      <c r="N95" s="112"/>
      <c r="O95" s="28"/>
      <c r="P95" s="28"/>
      <c r="Q95" s="24"/>
    </row>
    <row r="96" spans="1:17" s="16" customFormat="1" ht="15">
      <c r="A96" s="84"/>
      <c r="B96" s="84"/>
      <c r="C96" s="84"/>
      <c r="D96" s="84"/>
      <c r="E96" s="85"/>
      <c r="F96" s="84"/>
      <c r="G96" s="84"/>
      <c r="H96" s="84"/>
      <c r="I96" s="84"/>
      <c r="J96" s="85"/>
      <c r="K96" s="84"/>
      <c r="L96" s="84"/>
      <c r="M96" s="112"/>
      <c r="N96" s="112"/>
      <c r="O96" s="28"/>
      <c r="P96" s="28"/>
      <c r="Q96" s="24"/>
    </row>
    <row r="97" spans="1:17" s="16" customFormat="1" ht="12.75">
      <c r="A97" s="84"/>
      <c r="B97" s="84"/>
      <c r="C97" s="84"/>
      <c r="D97" s="84"/>
      <c r="E97" s="85"/>
      <c r="F97" s="84"/>
      <c r="G97" s="84"/>
      <c r="H97" s="84"/>
      <c r="I97" s="84"/>
      <c r="J97" s="85"/>
      <c r="K97" s="84"/>
      <c r="L97" s="84"/>
      <c r="M97" s="112"/>
      <c r="N97" s="112"/>
      <c r="O97" s="28"/>
      <c r="P97" s="28"/>
      <c r="Q97" s="14"/>
    </row>
    <row r="98" spans="1:17" s="16" customFormat="1" ht="12.75">
      <c r="A98" s="84"/>
      <c r="B98" s="84"/>
      <c r="C98" s="84"/>
      <c r="D98" s="84"/>
      <c r="E98" s="85"/>
      <c r="F98" s="84"/>
      <c r="G98" s="84"/>
      <c r="H98" s="84"/>
      <c r="I98" s="84"/>
      <c r="J98" s="85"/>
      <c r="K98" s="84"/>
      <c r="L98" s="84"/>
      <c r="M98" s="112"/>
      <c r="N98" s="112"/>
      <c r="O98" s="28"/>
      <c r="P98" s="28"/>
      <c r="Q98" s="14"/>
    </row>
    <row r="99" spans="1:17" s="16" customFormat="1" ht="12.75">
      <c r="A99" s="84"/>
      <c r="B99" s="84"/>
      <c r="C99" s="84"/>
      <c r="D99" s="84"/>
      <c r="E99" s="85"/>
      <c r="F99" s="84"/>
      <c r="G99" s="84"/>
      <c r="H99" s="84"/>
      <c r="I99" s="84"/>
      <c r="J99" s="85"/>
      <c r="K99" s="84"/>
      <c r="L99" s="84"/>
      <c r="M99" s="112"/>
      <c r="N99" s="112"/>
      <c r="O99" s="28"/>
      <c r="P99" s="28"/>
      <c r="Q99" s="26"/>
    </row>
  </sheetData>
  <sheetProtection/>
  <mergeCells count="34">
    <mergeCell ref="A15:B15"/>
    <mergeCell ref="A32:B32"/>
    <mergeCell ref="A2:D2"/>
    <mergeCell ref="A6:B6"/>
    <mergeCell ref="A9:B9"/>
    <mergeCell ref="A11:B11"/>
    <mergeCell ref="F33:G33"/>
    <mergeCell ref="F37:G37"/>
    <mergeCell ref="F40:G40"/>
    <mergeCell ref="A16:B16"/>
    <mergeCell ref="F16:G16"/>
    <mergeCell ref="A37:D37"/>
    <mergeCell ref="A35:B35"/>
    <mergeCell ref="A31:B31"/>
    <mergeCell ref="F51:G51"/>
    <mergeCell ref="F48:I48"/>
    <mergeCell ref="A36:B36"/>
    <mergeCell ref="K12:L12"/>
    <mergeCell ref="A30:B30"/>
    <mergeCell ref="F41:G41"/>
    <mergeCell ref="F42:G42"/>
    <mergeCell ref="F45:G45"/>
    <mergeCell ref="F46:G46"/>
    <mergeCell ref="F15:G15"/>
    <mergeCell ref="K2:N2"/>
    <mergeCell ref="K9:N9"/>
    <mergeCell ref="A25:B25"/>
    <mergeCell ref="A28:B28"/>
    <mergeCell ref="F2:I2"/>
    <mergeCell ref="F23:G23"/>
    <mergeCell ref="F25:G25"/>
    <mergeCell ref="F6:G6"/>
    <mergeCell ref="F9:G9"/>
    <mergeCell ref="F11:G11"/>
  </mergeCells>
  <printOptions/>
  <pageMargins left="0.75" right="0.75" top="1" bottom="1" header="0.5" footer="0.5"/>
  <pageSetup horizontalDpi="600" verticalDpi="600" orientation="portrait" paperSize="9" scale="85" r:id="rId1"/>
  <colBreaks count="2" manualBreakCount="2">
    <brk id="5" max="65535" man="1"/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1">
      <pane ySplit="4" topLeftCell="A20" activePane="bottomLeft" state="frozen"/>
      <selection pane="topLeft" activeCell="C15" sqref="C15"/>
      <selection pane="bottomLeft" activeCell="K12" sqref="K12"/>
    </sheetView>
  </sheetViews>
  <sheetFormatPr defaultColWidth="9.140625" defaultRowHeight="12.75"/>
  <cols>
    <col min="1" max="1" width="10.7109375" style="9" customWidth="1"/>
    <col min="2" max="2" width="28.140625" style="9" customWidth="1"/>
    <col min="3" max="3" width="9.28125" style="420" customWidth="1"/>
    <col min="4" max="4" width="10.7109375" style="28" customWidth="1"/>
    <col min="5" max="5" width="9.8515625" style="28" customWidth="1"/>
    <col min="6" max="7" width="9.140625" style="28" customWidth="1"/>
    <col min="8" max="8" width="9.7109375" style="28" customWidth="1"/>
    <col min="9" max="9" width="9.57421875" style="28" customWidth="1"/>
    <col min="10" max="10" width="9.140625" style="28" customWidth="1"/>
    <col min="11" max="11" width="9.28125" style="28" customWidth="1"/>
    <col min="12" max="12" width="9.7109375" style="420" customWidth="1"/>
  </cols>
  <sheetData>
    <row r="1" spans="1:12" ht="14.25">
      <c r="A1" s="584" t="s">
        <v>658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</row>
    <row r="3" spans="1:2" ht="14.25">
      <c r="A3" s="584" t="s">
        <v>127</v>
      </c>
      <c r="B3" s="584"/>
    </row>
    <row r="4" spans="1:12" ht="27.75" customHeight="1">
      <c r="A4" s="440" t="s">
        <v>125</v>
      </c>
      <c r="B4" s="421" t="s">
        <v>126</v>
      </c>
      <c r="C4" s="422" t="s">
        <v>36</v>
      </c>
      <c r="D4" s="423" t="s">
        <v>118</v>
      </c>
      <c r="E4" s="423" t="s">
        <v>119</v>
      </c>
      <c r="F4" s="423" t="s">
        <v>120</v>
      </c>
      <c r="G4" s="423" t="s">
        <v>121</v>
      </c>
      <c r="H4" s="423" t="s">
        <v>132</v>
      </c>
      <c r="I4" s="423" t="s">
        <v>122</v>
      </c>
      <c r="J4" s="423" t="s">
        <v>123</v>
      </c>
      <c r="K4" s="423" t="s">
        <v>124</v>
      </c>
      <c r="L4" s="422" t="s">
        <v>29</v>
      </c>
    </row>
    <row r="5" spans="1:12" s="9" customFormat="1" ht="12.75">
      <c r="A5" s="9">
        <v>581400</v>
      </c>
      <c r="B5" s="35" t="s">
        <v>128</v>
      </c>
      <c r="C5" s="420">
        <f>D5+E5+F5+G5+I5+J5+K5+H5</f>
        <v>1212</v>
      </c>
      <c r="D5" s="28">
        <v>0</v>
      </c>
      <c r="E5" s="28">
        <v>0</v>
      </c>
      <c r="F5" s="28">
        <v>1212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420">
        <v>273</v>
      </c>
    </row>
    <row r="6" spans="1:12" s="9" customFormat="1" ht="12.75">
      <c r="A6" s="9">
        <v>680001</v>
      </c>
      <c r="B6" s="35" t="s">
        <v>130</v>
      </c>
      <c r="C6" s="420">
        <f aca="true" t="shared" si="0" ref="C6:C41">D6+E6+F6+G6+I6+J6+K6+H6</f>
        <v>2813</v>
      </c>
      <c r="D6" s="28">
        <v>0</v>
      </c>
      <c r="E6" s="28">
        <v>0</v>
      </c>
      <c r="F6" s="28">
        <v>2813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420">
        <v>6346</v>
      </c>
    </row>
    <row r="7" spans="1:12" s="9" customFormat="1" ht="12.75">
      <c r="A7" s="9">
        <v>680002</v>
      </c>
      <c r="B7" s="35" t="s">
        <v>129</v>
      </c>
      <c r="C7" s="420">
        <f t="shared" si="0"/>
        <v>1189</v>
      </c>
      <c r="D7" s="28">
        <v>0</v>
      </c>
      <c r="E7" s="28">
        <v>0</v>
      </c>
      <c r="F7" s="28">
        <v>1189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420">
        <v>9596</v>
      </c>
    </row>
    <row r="8" spans="1:12" s="9" customFormat="1" ht="12.75">
      <c r="A8" s="9">
        <v>862102</v>
      </c>
      <c r="B8" s="35" t="s">
        <v>131</v>
      </c>
      <c r="C8" s="420">
        <f t="shared" si="0"/>
        <v>3000</v>
      </c>
      <c r="D8" s="28">
        <v>0</v>
      </c>
      <c r="E8" s="28">
        <v>0</v>
      </c>
      <c r="F8" s="28">
        <v>0</v>
      </c>
      <c r="G8" s="28">
        <v>0</v>
      </c>
      <c r="H8" s="28">
        <v>3000</v>
      </c>
      <c r="I8" s="28">
        <v>0</v>
      </c>
      <c r="J8" s="28">
        <v>0</v>
      </c>
      <c r="K8" s="28">
        <v>0</v>
      </c>
      <c r="L8" s="420">
        <v>0</v>
      </c>
    </row>
    <row r="9" spans="1:12" s="9" customFormat="1" ht="12.75">
      <c r="A9" s="9">
        <v>862231</v>
      </c>
      <c r="B9" s="35" t="s">
        <v>133</v>
      </c>
      <c r="C9" s="420">
        <f t="shared" si="0"/>
        <v>200</v>
      </c>
      <c r="D9" s="28">
        <v>0</v>
      </c>
      <c r="E9" s="28">
        <v>0</v>
      </c>
      <c r="F9" s="28">
        <v>200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420">
        <v>0</v>
      </c>
    </row>
    <row r="10" spans="1:12" s="9" customFormat="1" ht="12.75">
      <c r="A10" s="9">
        <v>890301</v>
      </c>
      <c r="B10" s="35" t="s">
        <v>134</v>
      </c>
      <c r="C10" s="420">
        <f t="shared" si="0"/>
        <v>24229</v>
      </c>
      <c r="D10" s="28">
        <v>0</v>
      </c>
      <c r="E10" s="28">
        <v>0</v>
      </c>
      <c r="F10" s="28">
        <v>0</v>
      </c>
      <c r="G10" s="28">
        <v>0</v>
      </c>
      <c r="H10" s="28">
        <v>24229</v>
      </c>
      <c r="I10" s="28">
        <v>0</v>
      </c>
      <c r="J10" s="28">
        <v>0</v>
      </c>
      <c r="K10" s="28">
        <v>0</v>
      </c>
      <c r="L10" s="420">
        <v>0</v>
      </c>
    </row>
    <row r="11" spans="1:14" s="9" customFormat="1" ht="12.75">
      <c r="A11" s="9">
        <v>841126</v>
      </c>
      <c r="B11" s="35" t="s">
        <v>135</v>
      </c>
      <c r="C11" s="420">
        <f t="shared" si="0"/>
        <v>184471</v>
      </c>
      <c r="D11" s="28">
        <v>6500</v>
      </c>
      <c r="E11" s="28">
        <v>1755</v>
      </c>
      <c r="F11" s="28">
        <v>5816</v>
      </c>
      <c r="G11" s="28">
        <v>0</v>
      </c>
      <c r="H11" s="28">
        <v>0</v>
      </c>
      <c r="I11" s="28">
        <v>0</v>
      </c>
      <c r="J11" s="28">
        <v>0</v>
      </c>
      <c r="K11" s="28">
        <f>170264+136</f>
        <v>170400</v>
      </c>
      <c r="L11" s="420">
        <v>4381</v>
      </c>
      <c r="N11" s="28"/>
    </row>
    <row r="12" spans="1:14" s="9" customFormat="1" ht="12.75">
      <c r="A12" s="9">
        <v>841133</v>
      </c>
      <c r="B12" s="424" t="s">
        <v>631</v>
      </c>
      <c r="C12" s="420">
        <f t="shared" si="0"/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420">
        <v>336399</v>
      </c>
      <c r="N12" s="28"/>
    </row>
    <row r="13" spans="1:14" s="9" customFormat="1" ht="13.5" customHeight="1">
      <c r="A13" s="9">
        <v>411000</v>
      </c>
      <c r="B13" s="424" t="s">
        <v>632</v>
      </c>
      <c r="C13" s="420">
        <f t="shared" si="0"/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420">
        <v>0</v>
      </c>
      <c r="N13" s="28"/>
    </row>
    <row r="14" spans="1:12" s="9" customFormat="1" ht="12.75">
      <c r="A14" s="9">
        <v>412000</v>
      </c>
      <c r="B14" s="35" t="s">
        <v>176</v>
      </c>
      <c r="C14" s="420">
        <f t="shared" si="0"/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420">
        <v>0</v>
      </c>
    </row>
    <row r="15" spans="1:12" s="9" customFormat="1" ht="12.75">
      <c r="A15" s="9">
        <v>421100</v>
      </c>
      <c r="B15" s="35" t="s">
        <v>136</v>
      </c>
      <c r="C15" s="420">
        <f t="shared" si="0"/>
        <v>33252</v>
      </c>
      <c r="D15" s="28">
        <v>0</v>
      </c>
      <c r="E15" s="28">
        <v>0</v>
      </c>
      <c r="F15" s="28">
        <v>5770</v>
      </c>
      <c r="G15" s="28">
        <v>0</v>
      </c>
      <c r="H15" s="28">
        <v>0</v>
      </c>
      <c r="I15" s="28">
        <v>27482</v>
      </c>
      <c r="J15" s="28">
        <v>0</v>
      </c>
      <c r="K15" s="28">
        <v>0</v>
      </c>
      <c r="L15" s="420">
        <v>0</v>
      </c>
    </row>
    <row r="16" spans="1:12" s="9" customFormat="1" ht="12.75">
      <c r="A16" s="9">
        <v>429900</v>
      </c>
      <c r="B16" s="35" t="s">
        <v>137</v>
      </c>
      <c r="C16" s="420">
        <f t="shared" si="0"/>
        <v>883143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820912</v>
      </c>
      <c r="J16" s="28">
        <v>62231</v>
      </c>
      <c r="K16" s="28">
        <v>0</v>
      </c>
      <c r="L16" s="420">
        <v>921301</v>
      </c>
    </row>
    <row r="17" spans="1:12" s="9" customFormat="1" ht="12.75">
      <c r="A17" s="9">
        <v>841403</v>
      </c>
      <c r="B17" s="35" t="s">
        <v>157</v>
      </c>
      <c r="C17" s="420">
        <f t="shared" si="0"/>
        <v>23518</v>
      </c>
      <c r="D17" s="28">
        <v>10810</v>
      </c>
      <c r="E17" s="28">
        <v>2908</v>
      </c>
      <c r="F17" s="28">
        <v>7895</v>
      </c>
      <c r="G17" s="28">
        <v>0</v>
      </c>
      <c r="H17" s="28">
        <v>0</v>
      </c>
      <c r="I17" s="28">
        <v>1905</v>
      </c>
      <c r="J17" s="28">
        <v>0</v>
      </c>
      <c r="K17" s="28">
        <v>0</v>
      </c>
      <c r="L17" s="420">
        <v>0</v>
      </c>
    </row>
    <row r="18" spans="1:12" s="9" customFormat="1" ht="12.75">
      <c r="A18" s="9">
        <v>841403</v>
      </c>
      <c r="B18" s="35" t="s">
        <v>156</v>
      </c>
      <c r="C18" s="420">
        <f t="shared" si="0"/>
        <v>20644</v>
      </c>
      <c r="D18" s="28">
        <v>6662</v>
      </c>
      <c r="E18" s="28">
        <v>1777</v>
      </c>
      <c r="F18" s="28">
        <v>11570</v>
      </c>
      <c r="G18" s="28">
        <v>0</v>
      </c>
      <c r="H18" s="28">
        <v>0</v>
      </c>
      <c r="I18" s="28">
        <v>635</v>
      </c>
      <c r="J18" s="28">
        <v>0</v>
      </c>
      <c r="K18" s="28">
        <v>0</v>
      </c>
      <c r="L18" s="420">
        <v>0</v>
      </c>
    </row>
    <row r="19" spans="1:12" s="9" customFormat="1" ht="12.75">
      <c r="A19" s="9">
        <v>562913</v>
      </c>
      <c r="B19" s="35" t="s">
        <v>112</v>
      </c>
      <c r="C19" s="420">
        <f t="shared" si="0"/>
        <v>28897</v>
      </c>
      <c r="D19" s="28">
        <v>2844</v>
      </c>
      <c r="E19" s="28">
        <v>783</v>
      </c>
      <c r="F19" s="28">
        <v>17993</v>
      </c>
      <c r="G19" s="28">
        <v>7150</v>
      </c>
      <c r="H19" s="28">
        <v>0</v>
      </c>
      <c r="I19" s="28">
        <v>127</v>
      </c>
      <c r="J19" s="28">
        <v>0</v>
      </c>
      <c r="K19" s="28">
        <v>0</v>
      </c>
      <c r="L19" s="420">
        <v>20349</v>
      </c>
    </row>
    <row r="20" spans="1:12" s="9" customFormat="1" ht="12.75">
      <c r="A20" s="9">
        <v>890443</v>
      </c>
      <c r="B20" s="35" t="s">
        <v>102</v>
      </c>
      <c r="C20" s="420">
        <f t="shared" si="0"/>
        <v>2157</v>
      </c>
      <c r="D20" s="28">
        <v>1700</v>
      </c>
      <c r="E20" s="28">
        <v>203</v>
      </c>
      <c r="F20" s="28">
        <v>254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420">
        <v>0</v>
      </c>
    </row>
    <row r="21" spans="1:12" s="9" customFormat="1" ht="12.75">
      <c r="A21" s="9">
        <v>841402</v>
      </c>
      <c r="B21" s="35" t="s">
        <v>139</v>
      </c>
      <c r="C21" s="420">
        <f t="shared" si="0"/>
        <v>6934</v>
      </c>
      <c r="D21" s="28">
        <v>0</v>
      </c>
      <c r="E21" s="28">
        <v>0</v>
      </c>
      <c r="F21" s="28">
        <v>6934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420">
        <v>0</v>
      </c>
    </row>
    <row r="22" spans="1:12" s="9" customFormat="1" ht="12.75">
      <c r="A22" s="9">
        <v>841901</v>
      </c>
      <c r="B22" s="35" t="s">
        <v>140</v>
      </c>
      <c r="C22" s="420">
        <f t="shared" si="0"/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420">
        <v>160928</v>
      </c>
    </row>
    <row r="23" spans="1:12" s="9" customFormat="1" ht="12.75">
      <c r="A23" s="9">
        <v>862240</v>
      </c>
      <c r="B23" s="35" t="s">
        <v>141</v>
      </c>
      <c r="C23" s="420">
        <f t="shared" si="0"/>
        <v>688</v>
      </c>
      <c r="D23" s="28">
        <v>0</v>
      </c>
      <c r="E23" s="28">
        <v>0</v>
      </c>
      <c r="F23" s="28">
        <v>688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420">
        <v>0</v>
      </c>
    </row>
    <row r="24" spans="1:12" s="9" customFormat="1" ht="12.75">
      <c r="A24" s="9">
        <v>869041</v>
      </c>
      <c r="B24" s="35" t="s">
        <v>143</v>
      </c>
      <c r="C24" s="420">
        <f t="shared" si="0"/>
        <v>12342</v>
      </c>
      <c r="D24" s="28">
        <v>8750</v>
      </c>
      <c r="E24" s="28">
        <v>2346</v>
      </c>
      <c r="F24" s="28">
        <v>1246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420">
        <v>10333</v>
      </c>
    </row>
    <row r="25" spans="1:12" s="9" customFormat="1" ht="12.75">
      <c r="A25" s="9">
        <v>869042</v>
      </c>
      <c r="B25" s="35" t="s">
        <v>142</v>
      </c>
      <c r="C25" s="420">
        <f t="shared" si="0"/>
        <v>193</v>
      </c>
      <c r="D25" s="28">
        <v>0</v>
      </c>
      <c r="E25" s="28">
        <v>0</v>
      </c>
      <c r="F25" s="28">
        <v>0</v>
      </c>
      <c r="G25" s="28">
        <v>0</v>
      </c>
      <c r="H25" s="28">
        <v>193</v>
      </c>
      <c r="I25" s="28">
        <v>0</v>
      </c>
      <c r="J25" s="28">
        <v>0</v>
      </c>
      <c r="K25" s="28">
        <v>0</v>
      </c>
      <c r="L25" s="420">
        <v>193</v>
      </c>
    </row>
    <row r="26" spans="1:12" s="9" customFormat="1" ht="12.75">
      <c r="A26" s="9">
        <v>750000</v>
      </c>
      <c r="B26" s="35" t="s">
        <v>144</v>
      </c>
      <c r="C26" s="420">
        <f t="shared" si="0"/>
        <v>1905</v>
      </c>
      <c r="D26" s="28">
        <v>0</v>
      </c>
      <c r="E26" s="28">
        <v>0</v>
      </c>
      <c r="F26" s="28">
        <v>1905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420">
        <v>0</v>
      </c>
    </row>
    <row r="27" spans="1:12" s="9" customFormat="1" ht="12.75">
      <c r="A27" s="9">
        <v>889924</v>
      </c>
      <c r="B27" s="35" t="s">
        <v>89</v>
      </c>
      <c r="C27" s="420">
        <f t="shared" si="0"/>
        <v>4174</v>
      </c>
      <c r="D27" s="28">
        <v>0</v>
      </c>
      <c r="E27" s="28">
        <v>0</v>
      </c>
      <c r="F27" s="28">
        <v>4174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420">
        <v>0</v>
      </c>
    </row>
    <row r="28" spans="1:12" s="9" customFormat="1" ht="12.75">
      <c r="A28" s="9">
        <v>889201</v>
      </c>
      <c r="B28" s="35" t="s">
        <v>145</v>
      </c>
      <c r="C28" s="420">
        <f t="shared" si="0"/>
        <v>4174</v>
      </c>
      <c r="D28" s="28">
        <v>0</v>
      </c>
      <c r="E28" s="28">
        <v>0</v>
      </c>
      <c r="F28" s="28">
        <v>4174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420">
        <v>0</v>
      </c>
    </row>
    <row r="29" spans="1:12" s="9" customFormat="1" ht="12.75">
      <c r="A29" s="9">
        <v>889921</v>
      </c>
      <c r="B29" s="35" t="s">
        <v>146</v>
      </c>
      <c r="C29" s="420">
        <f t="shared" si="0"/>
        <v>1440</v>
      </c>
      <c r="D29" s="28">
        <v>0</v>
      </c>
      <c r="E29" s="28">
        <v>0</v>
      </c>
      <c r="F29" s="28">
        <v>0</v>
      </c>
      <c r="G29" s="28">
        <v>0</v>
      </c>
      <c r="H29" s="28">
        <v>1440</v>
      </c>
      <c r="I29" s="28">
        <v>0</v>
      </c>
      <c r="J29" s="28">
        <v>0</v>
      </c>
      <c r="K29" s="28">
        <v>0</v>
      </c>
      <c r="L29" s="420">
        <v>0</v>
      </c>
    </row>
    <row r="30" spans="1:12" s="9" customFormat="1" ht="12.75">
      <c r="A30" s="9">
        <v>889922</v>
      </c>
      <c r="B30" s="35" t="s">
        <v>88</v>
      </c>
      <c r="C30" s="420">
        <f t="shared" si="0"/>
        <v>768</v>
      </c>
      <c r="D30" s="28">
        <v>0</v>
      </c>
      <c r="E30" s="28">
        <v>0</v>
      </c>
      <c r="F30" s="28">
        <v>0</v>
      </c>
      <c r="G30" s="28">
        <v>0</v>
      </c>
      <c r="H30" s="28">
        <v>768</v>
      </c>
      <c r="I30" s="28">
        <v>0</v>
      </c>
      <c r="J30" s="28">
        <v>0</v>
      </c>
      <c r="K30" s="28">
        <v>0</v>
      </c>
      <c r="L30" s="420">
        <v>0</v>
      </c>
    </row>
    <row r="31" spans="1:12" s="9" customFormat="1" ht="12.75">
      <c r="A31" s="9">
        <v>881011</v>
      </c>
      <c r="B31" s="35" t="s">
        <v>84</v>
      </c>
      <c r="C31" s="420">
        <f t="shared" si="0"/>
        <v>1440</v>
      </c>
      <c r="D31" s="28">
        <v>0</v>
      </c>
      <c r="E31" s="28">
        <v>0</v>
      </c>
      <c r="F31" s="28">
        <v>0</v>
      </c>
      <c r="G31" s="28">
        <v>0</v>
      </c>
      <c r="H31" s="28">
        <v>1440</v>
      </c>
      <c r="I31" s="28">
        <v>0</v>
      </c>
      <c r="J31" s="28">
        <v>0</v>
      </c>
      <c r="K31" s="28">
        <v>0</v>
      </c>
      <c r="L31" s="420">
        <v>0</v>
      </c>
    </row>
    <row r="32" spans="1:12" s="9" customFormat="1" ht="12.75">
      <c r="A32" s="9">
        <v>882111</v>
      </c>
      <c r="B32" s="35" t="s">
        <v>633</v>
      </c>
      <c r="C32" s="420">
        <f t="shared" si="0"/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420">
        <v>0</v>
      </c>
    </row>
    <row r="33" spans="1:12" s="9" customFormat="1" ht="12.75">
      <c r="A33" s="9">
        <v>882114</v>
      </c>
      <c r="B33" s="35" t="s">
        <v>149</v>
      </c>
      <c r="C33" s="420">
        <f t="shared" si="0"/>
        <v>650</v>
      </c>
      <c r="D33" s="28">
        <v>0</v>
      </c>
      <c r="E33" s="28">
        <v>0</v>
      </c>
      <c r="F33" s="28">
        <v>0</v>
      </c>
      <c r="G33" s="28">
        <v>650</v>
      </c>
      <c r="H33" s="28">
        <v>0</v>
      </c>
      <c r="I33" s="28">
        <v>0</v>
      </c>
      <c r="J33" s="28">
        <v>0</v>
      </c>
      <c r="K33" s="28">
        <v>0</v>
      </c>
      <c r="L33" s="420">
        <v>0</v>
      </c>
    </row>
    <row r="34" spans="1:12" s="9" customFormat="1" ht="12.75">
      <c r="A34" s="9">
        <v>882122</v>
      </c>
      <c r="B34" s="35" t="s">
        <v>85</v>
      </c>
      <c r="C34" s="420">
        <f t="shared" si="0"/>
        <v>1210</v>
      </c>
      <c r="D34" s="28">
        <v>0</v>
      </c>
      <c r="E34" s="28">
        <v>0</v>
      </c>
      <c r="F34" s="28">
        <v>0</v>
      </c>
      <c r="G34" s="28">
        <v>1210</v>
      </c>
      <c r="H34" s="28">
        <v>0</v>
      </c>
      <c r="I34" s="28">
        <v>0</v>
      </c>
      <c r="J34" s="28">
        <v>0</v>
      </c>
      <c r="K34" s="28">
        <v>0</v>
      </c>
      <c r="L34" s="420">
        <v>0</v>
      </c>
    </row>
    <row r="35" spans="1:12" s="9" customFormat="1" ht="12.75">
      <c r="A35" s="9">
        <v>882123</v>
      </c>
      <c r="B35" s="35" t="s">
        <v>86</v>
      </c>
      <c r="C35" s="420">
        <f t="shared" si="0"/>
        <v>200</v>
      </c>
      <c r="D35" s="28">
        <v>0</v>
      </c>
      <c r="E35" s="28">
        <v>0</v>
      </c>
      <c r="F35" s="28">
        <v>0</v>
      </c>
      <c r="G35" s="28">
        <v>200</v>
      </c>
      <c r="H35" s="28">
        <v>0</v>
      </c>
      <c r="I35" s="28">
        <v>0</v>
      </c>
      <c r="J35" s="28">
        <v>0</v>
      </c>
      <c r="K35" s="28">
        <v>0</v>
      </c>
      <c r="L35" s="420">
        <v>0</v>
      </c>
    </row>
    <row r="36" spans="1:12" s="9" customFormat="1" ht="12.75">
      <c r="A36" s="9">
        <v>882124</v>
      </c>
      <c r="B36" s="35" t="s">
        <v>147</v>
      </c>
      <c r="C36" s="420">
        <f t="shared" si="0"/>
        <v>740</v>
      </c>
      <c r="D36" s="28">
        <v>0</v>
      </c>
      <c r="E36" s="28">
        <v>0</v>
      </c>
      <c r="F36" s="28">
        <v>0</v>
      </c>
      <c r="G36" s="28">
        <v>740</v>
      </c>
      <c r="H36" s="28">
        <v>0</v>
      </c>
      <c r="I36" s="28">
        <v>0</v>
      </c>
      <c r="J36" s="28">
        <v>0</v>
      </c>
      <c r="K36" s="28">
        <v>0</v>
      </c>
      <c r="L36" s="420">
        <v>0</v>
      </c>
    </row>
    <row r="37" spans="1:12" s="9" customFormat="1" ht="12.75">
      <c r="A37" s="9">
        <v>882129</v>
      </c>
      <c r="B37" s="35" t="s">
        <v>148</v>
      </c>
      <c r="C37" s="420">
        <f t="shared" si="0"/>
        <v>35</v>
      </c>
      <c r="D37" s="28">
        <v>0</v>
      </c>
      <c r="E37" s="28">
        <v>0</v>
      </c>
      <c r="F37" s="28">
        <v>0</v>
      </c>
      <c r="G37" s="28">
        <v>35</v>
      </c>
      <c r="H37" s="28">
        <v>0</v>
      </c>
      <c r="I37" s="28">
        <v>0</v>
      </c>
      <c r="J37" s="28">
        <v>0</v>
      </c>
      <c r="K37" s="28">
        <v>0</v>
      </c>
      <c r="L37" s="420">
        <v>0</v>
      </c>
    </row>
    <row r="38" spans="1:12" s="9" customFormat="1" ht="12.75">
      <c r="A38" s="9">
        <v>882202</v>
      </c>
      <c r="B38" s="35" t="s">
        <v>67</v>
      </c>
      <c r="C38" s="420">
        <f t="shared" si="0"/>
        <v>1500</v>
      </c>
      <c r="D38" s="28">
        <v>0</v>
      </c>
      <c r="E38" s="28">
        <v>0</v>
      </c>
      <c r="F38" s="28">
        <v>0</v>
      </c>
      <c r="G38" s="28">
        <v>1500</v>
      </c>
      <c r="H38" s="28">
        <v>0</v>
      </c>
      <c r="I38" s="28">
        <v>0</v>
      </c>
      <c r="J38" s="28">
        <v>0</v>
      </c>
      <c r="K38" s="28">
        <v>0</v>
      </c>
      <c r="L38" s="420">
        <v>0</v>
      </c>
    </row>
    <row r="39" spans="1:12" s="9" customFormat="1" ht="12.75">
      <c r="A39" s="9">
        <v>882203</v>
      </c>
      <c r="B39" s="35" t="s">
        <v>634</v>
      </c>
      <c r="C39" s="420">
        <f t="shared" si="0"/>
        <v>200</v>
      </c>
      <c r="D39" s="28">
        <v>0</v>
      </c>
      <c r="E39" s="28">
        <v>0</v>
      </c>
      <c r="F39" s="28">
        <v>0</v>
      </c>
      <c r="G39" s="28">
        <v>200</v>
      </c>
      <c r="H39" s="28">
        <v>0</v>
      </c>
      <c r="I39" s="28">
        <v>0</v>
      </c>
      <c r="J39" s="28">
        <v>0</v>
      </c>
      <c r="K39" s="28">
        <v>0</v>
      </c>
      <c r="L39" s="420">
        <v>0</v>
      </c>
    </row>
    <row r="40" spans="1:12" s="9" customFormat="1" ht="12.75">
      <c r="A40" s="9">
        <v>370000</v>
      </c>
      <c r="B40" s="35" t="s">
        <v>150</v>
      </c>
      <c r="C40" s="420">
        <f t="shared" si="0"/>
        <v>20979</v>
      </c>
      <c r="D40" s="28">
        <v>0</v>
      </c>
      <c r="E40" s="28">
        <v>0</v>
      </c>
      <c r="F40" s="28">
        <v>8979</v>
      </c>
      <c r="G40" s="28">
        <v>0</v>
      </c>
      <c r="H40" s="28">
        <v>0</v>
      </c>
      <c r="I40" s="28">
        <v>12000</v>
      </c>
      <c r="J40" s="28">
        <v>0</v>
      </c>
      <c r="K40" s="133">
        <v>0</v>
      </c>
      <c r="L40" s="420">
        <v>20979</v>
      </c>
    </row>
    <row r="41" spans="1:12" s="9" customFormat="1" ht="12.75">
      <c r="A41" s="9">
        <v>381101</v>
      </c>
      <c r="B41" s="35" t="s">
        <v>151</v>
      </c>
      <c r="C41" s="420">
        <f t="shared" si="0"/>
        <v>9404</v>
      </c>
      <c r="D41" s="28">
        <v>0</v>
      </c>
      <c r="E41" s="28">
        <v>0</v>
      </c>
      <c r="F41" s="28">
        <v>9404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420">
        <v>0</v>
      </c>
    </row>
    <row r="42" spans="1:14" s="9" customFormat="1" ht="12.75">
      <c r="A42" s="9">
        <v>841913</v>
      </c>
      <c r="B42" s="35" t="s">
        <v>152</v>
      </c>
      <c r="C42" s="420">
        <f aca="true" t="shared" si="1" ref="C42:C63">D42+E42+F42+G42+I42+J42+K42</f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420">
        <v>-213377</v>
      </c>
      <c r="N42" s="28"/>
    </row>
    <row r="43" spans="1:13" s="556" customFormat="1" ht="12.75">
      <c r="A43" s="585" t="s">
        <v>153</v>
      </c>
      <c r="B43" s="585"/>
      <c r="C43" s="420">
        <f>D43+E43+F43+G43+I43+J43+K43+H43</f>
        <v>1277701</v>
      </c>
      <c r="D43" s="426">
        <f aca="true" t="shared" si="2" ref="D43:L43">SUM(D5:D42)</f>
        <v>37266</v>
      </c>
      <c r="E43" s="426">
        <f t="shared" si="2"/>
        <v>9772</v>
      </c>
      <c r="F43" s="426">
        <f>SUM(F5:F42)</f>
        <v>92216</v>
      </c>
      <c r="G43" s="426">
        <f t="shared" si="2"/>
        <v>11685</v>
      </c>
      <c r="H43" s="426">
        <f t="shared" si="2"/>
        <v>31070</v>
      </c>
      <c r="I43" s="426">
        <f t="shared" si="2"/>
        <v>863061</v>
      </c>
      <c r="J43" s="426">
        <f t="shared" si="2"/>
        <v>62231</v>
      </c>
      <c r="K43" s="426">
        <f t="shared" si="2"/>
        <v>170400</v>
      </c>
      <c r="L43" s="426">
        <f t="shared" si="2"/>
        <v>1277701</v>
      </c>
      <c r="M43" s="426"/>
    </row>
    <row r="44" spans="1:12" s="556" customFormat="1" ht="12.75">
      <c r="A44" s="425"/>
      <c r="B44" s="425"/>
      <c r="C44" s="420"/>
      <c r="D44" s="426"/>
      <c r="E44" s="426"/>
      <c r="F44" s="426"/>
      <c r="G44" s="426"/>
      <c r="H44" s="426"/>
      <c r="I44" s="426"/>
      <c r="J44" s="426"/>
      <c r="K44" s="426"/>
      <c r="L44" s="426">
        <f>L43-C43</f>
        <v>0</v>
      </c>
    </row>
    <row r="45" spans="1:14" s="9" customFormat="1" ht="14.25">
      <c r="A45" s="584" t="s">
        <v>159</v>
      </c>
      <c r="B45" s="584"/>
      <c r="C45" s="420">
        <f t="shared" si="1"/>
        <v>0</v>
      </c>
      <c r="D45" s="28"/>
      <c r="E45" s="28"/>
      <c r="F45" s="28"/>
      <c r="G45" s="28"/>
      <c r="H45" s="28"/>
      <c r="I45" s="28"/>
      <c r="J45" s="28"/>
      <c r="K45" s="28"/>
      <c r="L45" s="420"/>
      <c r="N45" s="28"/>
    </row>
    <row r="46" spans="1:12" s="9" customFormat="1" ht="12.75">
      <c r="A46" s="9">
        <v>841126</v>
      </c>
      <c r="B46" s="35" t="s">
        <v>617</v>
      </c>
      <c r="C46" s="420">
        <f t="shared" si="1"/>
        <v>82897</v>
      </c>
      <c r="D46" s="28">
        <v>47252</v>
      </c>
      <c r="E46" s="28">
        <v>12623</v>
      </c>
      <c r="F46" s="28">
        <v>22768</v>
      </c>
      <c r="G46" s="28">
        <v>0</v>
      </c>
      <c r="H46" s="28">
        <v>0</v>
      </c>
      <c r="I46" s="28">
        <v>254</v>
      </c>
      <c r="J46" s="28">
        <v>0</v>
      </c>
      <c r="K46" s="28">
        <v>0</v>
      </c>
      <c r="L46" s="420">
        <v>3000</v>
      </c>
    </row>
    <row r="47" spans="1:15" s="9" customFormat="1" ht="12.75">
      <c r="A47" s="9">
        <v>841133</v>
      </c>
      <c r="B47" s="35" t="s">
        <v>160</v>
      </c>
      <c r="C47" s="420">
        <f t="shared" si="1"/>
        <v>10203</v>
      </c>
      <c r="D47" s="28">
        <v>7851</v>
      </c>
      <c r="E47" s="28">
        <v>2098</v>
      </c>
      <c r="F47" s="28">
        <v>254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420">
        <v>0</v>
      </c>
      <c r="N47" s="28">
        <v>254</v>
      </c>
      <c r="O47" s="9" t="s">
        <v>642</v>
      </c>
    </row>
    <row r="48" spans="1:15" s="9" customFormat="1" ht="12.75">
      <c r="A48" s="9">
        <v>842421</v>
      </c>
      <c r="B48" s="35" t="s">
        <v>138</v>
      </c>
      <c r="C48" s="420">
        <f t="shared" si="1"/>
        <v>4051</v>
      </c>
      <c r="D48" s="28">
        <v>3051</v>
      </c>
      <c r="E48" s="28">
        <v>835</v>
      </c>
      <c r="F48" s="28">
        <v>165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420">
        <v>500</v>
      </c>
      <c r="N48" s="28">
        <f>L49-N47</f>
        <v>93397</v>
      </c>
      <c r="O48" s="9" t="s">
        <v>643</v>
      </c>
    </row>
    <row r="49" spans="1:12" s="9" customFormat="1" ht="12.75">
      <c r="A49" s="9">
        <v>841913</v>
      </c>
      <c r="B49" s="35" t="s">
        <v>152</v>
      </c>
      <c r="C49" s="420">
        <f t="shared" si="1"/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420">
        <v>93651</v>
      </c>
    </row>
    <row r="50" spans="1:14" s="9" customFormat="1" ht="12.75">
      <c r="A50" s="585" t="s">
        <v>161</v>
      </c>
      <c r="B50" s="585"/>
      <c r="C50" s="426">
        <f t="shared" si="1"/>
        <v>97151</v>
      </c>
      <c r="D50" s="426">
        <f aca="true" t="shared" si="3" ref="D50:K50">SUM(D46:D49)</f>
        <v>58154</v>
      </c>
      <c r="E50" s="426">
        <f t="shared" si="3"/>
        <v>15556</v>
      </c>
      <c r="F50" s="426">
        <f t="shared" si="3"/>
        <v>23187</v>
      </c>
      <c r="G50" s="426">
        <f t="shared" si="3"/>
        <v>0</v>
      </c>
      <c r="H50" s="426">
        <f t="shared" si="3"/>
        <v>0</v>
      </c>
      <c r="I50" s="426">
        <f t="shared" si="3"/>
        <v>254</v>
      </c>
      <c r="J50" s="426">
        <f t="shared" si="3"/>
        <v>0</v>
      </c>
      <c r="K50" s="426">
        <f t="shared" si="3"/>
        <v>0</v>
      </c>
      <c r="L50" s="426">
        <f>L46+L47+L48+L49</f>
        <v>97151</v>
      </c>
      <c r="N50" s="28"/>
    </row>
    <row r="51" spans="3:14" s="9" customFormat="1" ht="12.75">
      <c r="C51" s="420"/>
      <c r="D51" s="28"/>
      <c r="E51" s="28"/>
      <c r="F51" s="28"/>
      <c r="G51" s="28"/>
      <c r="H51" s="28"/>
      <c r="I51" s="28"/>
      <c r="J51" s="28"/>
      <c r="K51" s="28"/>
      <c r="L51" s="420"/>
      <c r="M51" s="28"/>
      <c r="N51" s="28"/>
    </row>
    <row r="52" spans="1:12" s="9" customFormat="1" ht="14.25">
      <c r="A52" s="584" t="s">
        <v>162</v>
      </c>
      <c r="B52" s="584"/>
      <c r="C52" s="420">
        <f t="shared" si="1"/>
        <v>0</v>
      </c>
      <c r="D52" s="28"/>
      <c r="E52" s="28"/>
      <c r="F52" s="28"/>
      <c r="G52" s="28"/>
      <c r="H52" s="28"/>
      <c r="I52" s="28"/>
      <c r="J52" s="28"/>
      <c r="K52" s="28"/>
      <c r="L52" s="420"/>
    </row>
    <row r="53" spans="1:12" s="9" customFormat="1" ht="12.75">
      <c r="A53" s="9">
        <v>562912</v>
      </c>
      <c r="B53" s="35" t="s">
        <v>163</v>
      </c>
      <c r="C53" s="420">
        <f>D53+E53+F53+G53+I53+J53+K53</f>
        <v>37541</v>
      </c>
      <c r="D53" s="28">
        <v>10341</v>
      </c>
      <c r="E53" s="28">
        <v>2754</v>
      </c>
      <c r="F53" s="28">
        <v>14835</v>
      </c>
      <c r="G53" s="28">
        <v>8150</v>
      </c>
      <c r="H53" s="28">
        <v>0</v>
      </c>
      <c r="I53" s="28">
        <v>445</v>
      </c>
      <c r="J53" s="28">
        <v>1016</v>
      </c>
      <c r="K53" s="28">
        <v>0</v>
      </c>
      <c r="L53" s="420">
        <v>13199</v>
      </c>
    </row>
    <row r="54" spans="1:15" s="9" customFormat="1" ht="12.75">
      <c r="A54" s="9">
        <v>562917</v>
      </c>
      <c r="B54" s="35" t="s">
        <v>170</v>
      </c>
      <c r="C54" s="420">
        <f t="shared" si="1"/>
        <v>2004</v>
      </c>
      <c r="D54" s="28">
        <v>0</v>
      </c>
      <c r="E54" s="28">
        <v>0</v>
      </c>
      <c r="F54" s="28">
        <v>2004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420">
        <v>2976</v>
      </c>
      <c r="N54" s="28">
        <v>2605</v>
      </c>
      <c r="O54" s="9" t="s">
        <v>642</v>
      </c>
    </row>
    <row r="55" spans="1:15" s="9" customFormat="1" ht="12.75">
      <c r="A55" s="9">
        <v>851013</v>
      </c>
      <c r="B55" s="35" t="s">
        <v>164</v>
      </c>
      <c r="C55" s="420">
        <f>D55+E55+F55+G55+I55+J55+K55</f>
        <v>83029</v>
      </c>
      <c r="D55" s="28">
        <v>56198</v>
      </c>
      <c r="E55" s="28">
        <v>15183</v>
      </c>
      <c r="F55" s="28">
        <v>10504</v>
      </c>
      <c r="G55" s="28">
        <v>0</v>
      </c>
      <c r="H55" s="28">
        <v>0</v>
      </c>
      <c r="I55" s="28">
        <v>572</v>
      </c>
      <c r="J55" s="28">
        <v>572</v>
      </c>
      <c r="K55" s="28">
        <v>0</v>
      </c>
      <c r="L55" s="420">
        <v>1515</v>
      </c>
      <c r="N55" s="28">
        <f>L56-N54</f>
        <v>102279</v>
      </c>
      <c r="O55" s="9" t="s">
        <v>643</v>
      </c>
    </row>
    <row r="56" spans="1:13" s="9" customFormat="1" ht="12.75">
      <c r="A56" s="9">
        <v>841913</v>
      </c>
      <c r="B56" s="35" t="s">
        <v>152</v>
      </c>
      <c r="C56" s="420">
        <f t="shared" si="1"/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420">
        <v>104884</v>
      </c>
      <c r="M56" s="28"/>
    </row>
    <row r="57" spans="1:13" s="9" customFormat="1" ht="12.75">
      <c r="A57" s="585" t="s">
        <v>165</v>
      </c>
      <c r="B57" s="585"/>
      <c r="C57" s="426">
        <f>D57+E57+F57+G57+I57+J57+K57+H57</f>
        <v>122574</v>
      </c>
      <c r="D57" s="426">
        <f aca="true" t="shared" si="4" ref="D57:L57">SUM(D53:D56)</f>
        <v>66539</v>
      </c>
      <c r="E57" s="426">
        <f t="shared" si="4"/>
        <v>17937</v>
      </c>
      <c r="F57" s="426">
        <f t="shared" si="4"/>
        <v>27343</v>
      </c>
      <c r="G57" s="426">
        <f t="shared" si="4"/>
        <v>8150</v>
      </c>
      <c r="H57" s="426">
        <f t="shared" si="4"/>
        <v>0</v>
      </c>
      <c r="I57" s="426">
        <f t="shared" si="4"/>
        <v>1017</v>
      </c>
      <c r="J57" s="426">
        <f t="shared" si="4"/>
        <v>1588</v>
      </c>
      <c r="K57" s="426">
        <f t="shared" si="4"/>
        <v>0</v>
      </c>
      <c r="L57" s="426">
        <f t="shared" si="4"/>
        <v>122574</v>
      </c>
      <c r="M57" s="28"/>
    </row>
    <row r="58" spans="3:13" s="9" customFormat="1" ht="12.75">
      <c r="C58" s="420"/>
      <c r="D58" s="28"/>
      <c r="E58" s="28"/>
      <c r="F58" s="28"/>
      <c r="G58" s="28"/>
      <c r="H58" s="28"/>
      <c r="I58" s="28"/>
      <c r="J58" s="28"/>
      <c r="K58" s="28"/>
      <c r="L58" s="420">
        <f>L57-C57</f>
        <v>0</v>
      </c>
      <c r="M58" s="28"/>
    </row>
    <row r="59" spans="1:12" s="9" customFormat="1" ht="14.25">
      <c r="A59" s="584" t="s">
        <v>75</v>
      </c>
      <c r="B59" s="584"/>
      <c r="C59" s="420">
        <f t="shared" si="1"/>
        <v>0</v>
      </c>
      <c r="D59" s="28"/>
      <c r="E59" s="28"/>
      <c r="F59" s="28"/>
      <c r="G59" s="28"/>
      <c r="H59" s="28"/>
      <c r="I59" s="28"/>
      <c r="J59" s="28"/>
      <c r="K59" s="28"/>
      <c r="L59" s="420"/>
    </row>
    <row r="60" spans="1:12" s="9" customFormat="1" ht="12.75">
      <c r="A60" s="9">
        <v>680002</v>
      </c>
      <c r="B60" s="35" t="s">
        <v>129</v>
      </c>
      <c r="C60" s="420">
        <f t="shared" si="1"/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420">
        <v>500</v>
      </c>
    </row>
    <row r="61" spans="1:15" s="9" customFormat="1" ht="12.75">
      <c r="A61" s="9">
        <v>910123</v>
      </c>
      <c r="B61" s="35" t="s">
        <v>78</v>
      </c>
      <c r="C61" s="420">
        <f t="shared" si="1"/>
        <v>4247</v>
      </c>
      <c r="D61" s="28">
        <v>2795</v>
      </c>
      <c r="E61" s="28">
        <v>762</v>
      </c>
      <c r="F61" s="28">
        <v>639</v>
      </c>
      <c r="G61" s="28">
        <v>0</v>
      </c>
      <c r="H61" s="28">
        <v>0</v>
      </c>
      <c r="I61" s="28">
        <v>51</v>
      </c>
      <c r="J61" s="28">
        <v>0</v>
      </c>
      <c r="K61" s="28">
        <v>0</v>
      </c>
      <c r="L61" s="420">
        <v>0</v>
      </c>
      <c r="N61" s="28">
        <v>127</v>
      </c>
      <c r="O61" s="9" t="s">
        <v>642</v>
      </c>
    </row>
    <row r="62" spans="1:15" s="9" customFormat="1" ht="12.75">
      <c r="A62" s="9">
        <v>910502</v>
      </c>
      <c r="B62" s="35" t="s">
        <v>75</v>
      </c>
      <c r="C62" s="420">
        <f t="shared" si="1"/>
        <v>12595</v>
      </c>
      <c r="D62" s="28">
        <v>4428</v>
      </c>
      <c r="E62" s="28">
        <v>1148</v>
      </c>
      <c r="F62" s="28">
        <v>6943</v>
      </c>
      <c r="G62" s="28">
        <v>0</v>
      </c>
      <c r="H62" s="28">
        <v>0</v>
      </c>
      <c r="I62" s="28">
        <v>76</v>
      </c>
      <c r="J62" s="28">
        <v>0</v>
      </c>
      <c r="K62" s="28">
        <v>0</v>
      </c>
      <c r="L62" s="420">
        <v>1500</v>
      </c>
      <c r="N62" s="28">
        <f>L63-N61</f>
        <v>14715</v>
      </c>
      <c r="O62" s="9" t="s">
        <v>643</v>
      </c>
    </row>
    <row r="63" spans="1:12" s="9" customFormat="1" ht="12.75">
      <c r="A63" s="9">
        <v>841913</v>
      </c>
      <c r="B63" s="35" t="s">
        <v>152</v>
      </c>
      <c r="C63" s="420">
        <f t="shared" si="1"/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420">
        <v>14842</v>
      </c>
    </row>
    <row r="64" spans="1:14" s="9" customFormat="1" ht="12.75">
      <c r="A64" s="585" t="s">
        <v>166</v>
      </c>
      <c r="B64" s="585"/>
      <c r="C64" s="426">
        <f>D64+E64+F64+G64+I64+J64+K64+H64</f>
        <v>16842</v>
      </c>
      <c r="D64" s="426">
        <f aca="true" t="shared" si="5" ref="D64:L64">SUM(D60:D63)</f>
        <v>7223</v>
      </c>
      <c r="E64" s="426">
        <f t="shared" si="5"/>
        <v>1910</v>
      </c>
      <c r="F64" s="426">
        <f t="shared" si="5"/>
        <v>7582</v>
      </c>
      <c r="G64" s="426">
        <f t="shared" si="5"/>
        <v>0</v>
      </c>
      <c r="H64" s="426">
        <f t="shared" si="5"/>
        <v>0</v>
      </c>
      <c r="I64" s="426">
        <f t="shared" si="5"/>
        <v>127</v>
      </c>
      <c r="J64" s="426">
        <f t="shared" si="5"/>
        <v>0</v>
      </c>
      <c r="K64" s="426">
        <f t="shared" si="5"/>
        <v>0</v>
      </c>
      <c r="L64" s="426">
        <f t="shared" si="5"/>
        <v>16842</v>
      </c>
      <c r="N64" s="28"/>
    </row>
    <row r="65" spans="3:12" s="9" customFormat="1" ht="12.75">
      <c r="C65" s="420"/>
      <c r="D65" s="28"/>
      <c r="E65" s="28"/>
      <c r="F65" s="28"/>
      <c r="G65" s="28"/>
      <c r="H65" s="28"/>
      <c r="I65" s="28"/>
      <c r="J65" s="28"/>
      <c r="K65" s="28"/>
      <c r="L65" s="420"/>
    </row>
    <row r="66" spans="1:12" s="9" customFormat="1" ht="12.75">
      <c r="A66" s="585" t="s">
        <v>167</v>
      </c>
      <c r="B66" s="585"/>
      <c r="C66" s="426">
        <f>D66+E66+F66+G66+I66+J66+K66+H66</f>
        <v>1514268</v>
      </c>
      <c r="D66" s="426">
        <f aca="true" t="shared" si="6" ref="D66:L66">D43+D50+D57+D64</f>
        <v>169182</v>
      </c>
      <c r="E66" s="426">
        <f t="shared" si="6"/>
        <v>45175</v>
      </c>
      <c r="F66" s="426">
        <f t="shared" si="6"/>
        <v>150328</v>
      </c>
      <c r="G66" s="426">
        <f t="shared" si="6"/>
        <v>19835</v>
      </c>
      <c r="H66" s="426">
        <f t="shared" si="6"/>
        <v>31070</v>
      </c>
      <c r="I66" s="426">
        <f t="shared" si="6"/>
        <v>864459</v>
      </c>
      <c r="J66" s="426">
        <f t="shared" si="6"/>
        <v>63819</v>
      </c>
      <c r="K66" s="426">
        <f t="shared" si="6"/>
        <v>170400</v>
      </c>
      <c r="L66" s="426">
        <f t="shared" si="6"/>
        <v>1514268</v>
      </c>
    </row>
    <row r="67" spans="3:12" s="9" customFormat="1" ht="12.75">
      <c r="C67" s="420"/>
      <c r="D67" s="28"/>
      <c r="E67" s="28"/>
      <c r="F67" s="28"/>
      <c r="G67" s="28"/>
      <c r="H67" s="28"/>
      <c r="I67" s="28"/>
      <c r="J67" s="28"/>
      <c r="K67" s="28"/>
      <c r="L67" s="420"/>
    </row>
  </sheetData>
  <sheetProtection/>
  <mergeCells count="10">
    <mergeCell ref="A3:B3"/>
    <mergeCell ref="A1:L1"/>
    <mergeCell ref="A43:B43"/>
    <mergeCell ref="A45:B45"/>
    <mergeCell ref="A64:B64"/>
    <mergeCell ref="A66:B66"/>
    <mergeCell ref="A50:B50"/>
    <mergeCell ref="A52:B52"/>
    <mergeCell ref="A57:B57"/>
    <mergeCell ref="A59:B59"/>
  </mergeCells>
  <printOptions/>
  <pageMargins left="0.7" right="0.7" top="0.75" bottom="0.75" header="0.3" footer="0.3"/>
  <pageSetup horizontalDpi="600" verticalDpi="600" orientation="landscape" paperSize="9" scale="86" r:id="rId1"/>
  <rowBreaks count="1" manualBreakCount="1">
    <brk id="44" max="1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1.57421875" style="59" customWidth="1"/>
    <col min="2" max="2" width="16.8515625" style="59" customWidth="1"/>
    <col min="3" max="3" width="13.57421875" style="0" bestFit="1" customWidth="1"/>
  </cols>
  <sheetData>
    <row r="1" ht="12.75">
      <c r="C1" s="16"/>
    </row>
    <row r="3" ht="12.75">
      <c r="A3" s="59" t="s">
        <v>179</v>
      </c>
    </row>
    <row r="4" spans="1:3" ht="12.75">
      <c r="A4" s="60" t="s">
        <v>185</v>
      </c>
      <c r="B4" s="60" t="s">
        <v>180</v>
      </c>
      <c r="C4" s="56"/>
    </row>
    <row r="5" spans="1:3" ht="12.75">
      <c r="A5" s="60" t="s">
        <v>186</v>
      </c>
      <c r="B5" s="60" t="s">
        <v>181</v>
      </c>
      <c r="C5" s="56"/>
    </row>
    <row r="6" spans="1:2" ht="12.75">
      <c r="A6" s="60" t="s">
        <v>187</v>
      </c>
      <c r="B6" s="60" t="s">
        <v>30</v>
      </c>
    </row>
    <row r="7" spans="1:2" ht="12.75">
      <c r="A7" s="60" t="s">
        <v>188</v>
      </c>
      <c r="B7" s="60" t="s">
        <v>182</v>
      </c>
    </row>
    <row r="8" spans="1:2" ht="12.75">
      <c r="A8" s="60" t="s">
        <v>189</v>
      </c>
      <c r="B8" s="60" t="s">
        <v>183</v>
      </c>
    </row>
    <row r="9" spans="1:2" ht="12.75">
      <c r="A9" s="60" t="s">
        <v>190</v>
      </c>
      <c r="B9" s="60" t="s">
        <v>184</v>
      </c>
    </row>
    <row r="10" spans="1:2" ht="12.75">
      <c r="A10" s="60" t="s">
        <v>195</v>
      </c>
      <c r="B10" s="60" t="s">
        <v>95</v>
      </c>
    </row>
    <row r="11" spans="1:2" ht="12.75">
      <c r="A11" s="60" t="s">
        <v>196</v>
      </c>
      <c r="B11" s="60" t="s">
        <v>51</v>
      </c>
    </row>
    <row r="12" spans="1:2" ht="12.75">
      <c r="A12" s="60" t="s">
        <v>194</v>
      </c>
      <c r="B12" s="60" t="s">
        <v>108</v>
      </c>
    </row>
    <row r="13" spans="1:2" ht="12.75">
      <c r="A13" s="60" t="s">
        <v>193</v>
      </c>
      <c r="B13" s="60" t="s">
        <v>191</v>
      </c>
    </row>
    <row r="14" spans="1:2" ht="12.75">
      <c r="A14" s="60" t="s">
        <v>192</v>
      </c>
      <c r="B14" s="60" t="s">
        <v>197</v>
      </c>
    </row>
    <row r="15" spans="1:2" ht="12.75">
      <c r="A15" s="60" t="s">
        <v>198</v>
      </c>
      <c r="B15" s="60" t="s">
        <v>199</v>
      </c>
    </row>
    <row r="16" spans="1:2" ht="12.75">
      <c r="A16" s="60" t="s">
        <v>200</v>
      </c>
      <c r="B16" s="60" t="s">
        <v>50</v>
      </c>
    </row>
    <row r="17" spans="1:2" ht="12.75">
      <c r="A17" s="60" t="s">
        <v>201</v>
      </c>
      <c r="B17" s="60" t="s">
        <v>203</v>
      </c>
    </row>
    <row r="18" spans="1:2" ht="12.75">
      <c r="A18" s="60" t="s">
        <v>202</v>
      </c>
      <c r="B18" s="60" t="s">
        <v>204</v>
      </c>
    </row>
    <row r="19" spans="1:2" ht="12.75">
      <c r="A19" s="60" t="s">
        <v>206</v>
      </c>
      <c r="B19" s="60" t="s">
        <v>205</v>
      </c>
    </row>
    <row r="20" spans="1:2" ht="12.75">
      <c r="A20" s="60" t="s">
        <v>207</v>
      </c>
      <c r="B20" s="60" t="s">
        <v>208</v>
      </c>
    </row>
    <row r="21" spans="1:2" ht="12.75">
      <c r="A21" s="60" t="s">
        <v>210</v>
      </c>
      <c r="B21" s="60" t="s">
        <v>209</v>
      </c>
    </row>
    <row r="22" spans="1:2" ht="12.75">
      <c r="A22" s="60" t="s">
        <v>211</v>
      </c>
      <c r="B22" s="60" t="s">
        <v>38</v>
      </c>
    </row>
    <row r="23" spans="1:2" ht="12.75">
      <c r="A23" s="60" t="s">
        <v>212</v>
      </c>
      <c r="B23" s="60" t="s">
        <v>215</v>
      </c>
    </row>
    <row r="24" spans="1:2" ht="12.75">
      <c r="A24" s="60" t="s">
        <v>213</v>
      </c>
      <c r="B24" s="60" t="s">
        <v>216</v>
      </c>
    </row>
    <row r="25" spans="1:2" ht="12.75">
      <c r="A25" s="60" t="s">
        <v>214</v>
      </c>
      <c r="B25" s="60" t="s">
        <v>217</v>
      </c>
    </row>
    <row r="26" spans="1:2" ht="12.75">
      <c r="A26" s="60" t="s">
        <v>218</v>
      </c>
      <c r="B26" s="60" t="s">
        <v>222</v>
      </c>
    </row>
    <row r="27" spans="1:2" ht="12.75">
      <c r="A27" s="60" t="s">
        <v>219</v>
      </c>
      <c r="B27" s="60" t="s">
        <v>223</v>
      </c>
    </row>
    <row r="28" spans="1:2" ht="12.75">
      <c r="A28" s="60" t="s">
        <v>220</v>
      </c>
      <c r="B28" s="60" t="s">
        <v>225</v>
      </c>
    </row>
    <row r="29" spans="1:2" ht="12.75">
      <c r="A29" s="60" t="s">
        <v>221</v>
      </c>
      <c r="B29" s="60" t="s">
        <v>226</v>
      </c>
    </row>
    <row r="30" spans="1:2" ht="12.75">
      <c r="A30" s="60" t="s">
        <v>224</v>
      </c>
      <c r="B30" s="60" t="s">
        <v>227</v>
      </c>
    </row>
    <row r="31" spans="1:2" ht="12.75">
      <c r="A31" s="60" t="s">
        <v>228</v>
      </c>
      <c r="B31" s="60" t="s">
        <v>229</v>
      </c>
    </row>
    <row r="32" spans="1:2" ht="12.75">
      <c r="A32" s="60" t="s">
        <v>230</v>
      </c>
      <c r="B32" s="60" t="s">
        <v>231</v>
      </c>
    </row>
    <row r="33" spans="1:2" ht="12.75">
      <c r="A33" s="60" t="s">
        <v>233</v>
      </c>
      <c r="B33" s="60" t="s">
        <v>234</v>
      </c>
    </row>
    <row r="34" spans="1:2" ht="12.75">
      <c r="A34" s="60" t="s">
        <v>235</v>
      </c>
      <c r="B34" s="60" t="s">
        <v>244</v>
      </c>
    </row>
    <row r="35" spans="1:2" ht="12.75">
      <c r="A35" s="60" t="s">
        <v>236</v>
      </c>
      <c r="B35" s="60" t="s">
        <v>238</v>
      </c>
    </row>
    <row r="36" spans="1:2" ht="12.75">
      <c r="A36" s="60" t="s">
        <v>237</v>
      </c>
      <c r="B36" s="60" t="s">
        <v>239</v>
      </c>
    </row>
    <row r="37" spans="1:2" ht="12.75">
      <c r="A37" s="60" t="s">
        <v>241</v>
      </c>
      <c r="B37" s="60" t="s">
        <v>240</v>
      </c>
    </row>
    <row r="38" spans="1:2" ht="12.75">
      <c r="A38" s="60" t="s">
        <v>243</v>
      </c>
      <c r="B38" s="60" t="s">
        <v>242</v>
      </c>
    </row>
    <row r="39" spans="1:2" ht="12.75">
      <c r="A39" s="60" t="s">
        <v>232</v>
      </c>
      <c r="B39" s="60" t="s">
        <v>245</v>
      </c>
    </row>
    <row r="40" spans="1:2" ht="12.75">
      <c r="A40" s="60" t="s">
        <v>247</v>
      </c>
      <c r="B40" s="60" t="s">
        <v>246</v>
      </c>
    </row>
    <row r="41" spans="1:2" ht="12.75">
      <c r="A41" s="60" t="s">
        <v>248</v>
      </c>
      <c r="B41" s="60" t="s">
        <v>249</v>
      </c>
    </row>
    <row r="42" spans="1:2" ht="12.75">
      <c r="A42" s="60" t="s">
        <v>252</v>
      </c>
      <c r="B42" s="60" t="s">
        <v>250</v>
      </c>
    </row>
    <row r="43" spans="1:2" ht="12.75">
      <c r="A43" s="60" t="s">
        <v>253</v>
      </c>
      <c r="B43" s="60" t="s">
        <v>251</v>
      </c>
    </row>
    <row r="44" spans="1:2" ht="12.75">
      <c r="A44" s="60" t="s">
        <v>254</v>
      </c>
      <c r="B44" s="60" t="s">
        <v>42</v>
      </c>
    </row>
    <row r="45" spans="1:2" ht="12.75">
      <c r="A45" s="60" t="s">
        <v>255</v>
      </c>
      <c r="B45" s="60" t="s">
        <v>256</v>
      </c>
    </row>
    <row r="46" spans="1:2" ht="12.75">
      <c r="A46" s="60" t="s">
        <v>257</v>
      </c>
      <c r="B46" s="60" t="s">
        <v>258</v>
      </c>
    </row>
    <row r="47" spans="1:2" ht="12.75">
      <c r="A47" s="60" t="s">
        <v>259</v>
      </c>
      <c r="B47" s="60" t="s">
        <v>261</v>
      </c>
    </row>
    <row r="48" spans="1:2" ht="12.75">
      <c r="A48" s="60" t="s">
        <v>260</v>
      </c>
      <c r="B48" s="60" t="s">
        <v>262</v>
      </c>
    </row>
    <row r="49" spans="1:2" ht="12.75">
      <c r="A49" s="60" t="s">
        <v>263</v>
      </c>
      <c r="B49" s="60" t="s">
        <v>265</v>
      </c>
    </row>
    <row r="50" spans="1:2" ht="12.75">
      <c r="A50" s="60" t="s">
        <v>264</v>
      </c>
      <c r="B50" s="60" t="s">
        <v>266</v>
      </c>
    </row>
    <row r="51" spans="1:2" ht="12.75">
      <c r="A51" s="60" t="s">
        <v>267</v>
      </c>
      <c r="B51" s="60" t="s">
        <v>268</v>
      </c>
    </row>
    <row r="52" spans="1:2" ht="12.75">
      <c r="A52" s="60" t="s">
        <v>272</v>
      </c>
      <c r="B52" s="60" t="s">
        <v>271</v>
      </c>
    </row>
    <row r="53" spans="1:2" ht="12.75">
      <c r="A53" s="60" t="s">
        <v>269</v>
      </c>
      <c r="B53" s="60" t="s">
        <v>270</v>
      </c>
    </row>
    <row r="54" spans="1:2" ht="12.75">
      <c r="A54" s="60" t="s">
        <v>273</v>
      </c>
      <c r="B54" s="60" t="s">
        <v>49</v>
      </c>
    </row>
    <row r="55" spans="1:2" ht="12.75">
      <c r="A55" s="60" t="s">
        <v>274</v>
      </c>
      <c r="B55" s="60" t="s">
        <v>275</v>
      </c>
    </row>
    <row r="56" spans="1:2" ht="12.75">
      <c r="A56" s="60" t="s">
        <v>276</v>
      </c>
      <c r="B56" s="60" t="s">
        <v>278</v>
      </c>
    </row>
    <row r="57" spans="1:2" ht="12.75">
      <c r="A57" s="60" t="s">
        <v>277</v>
      </c>
      <c r="B57" s="60" t="s">
        <v>279</v>
      </c>
    </row>
    <row r="58" spans="1:2" ht="12.75">
      <c r="A58" s="60" t="s">
        <v>280</v>
      </c>
      <c r="B58" s="60" t="s">
        <v>281</v>
      </c>
    </row>
    <row r="59" spans="1:2" ht="12.75">
      <c r="A59" s="60" t="s">
        <v>282</v>
      </c>
      <c r="B59" s="60" t="s">
        <v>283</v>
      </c>
    </row>
    <row r="60" spans="1:2" ht="12.75">
      <c r="A60" s="60" t="s">
        <v>284</v>
      </c>
      <c r="B60" s="60" t="s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34"/>
  <sheetViews>
    <sheetView workbookViewId="0" topLeftCell="A28">
      <selection activeCell="C42" sqref="C42"/>
    </sheetView>
  </sheetViews>
  <sheetFormatPr defaultColWidth="9.140625" defaultRowHeight="12.75"/>
  <cols>
    <col min="1" max="1" width="10.421875" style="84" customWidth="1"/>
    <col min="2" max="2" width="38.421875" style="84" customWidth="1"/>
    <col min="3" max="4" width="9.140625" style="85" customWidth="1"/>
  </cols>
  <sheetData>
    <row r="1" spans="1:4" ht="16.5" thickBot="1">
      <c r="A1" s="61">
        <v>581400</v>
      </c>
      <c r="B1" s="62" t="s">
        <v>4</v>
      </c>
      <c r="C1" s="63" t="s">
        <v>105</v>
      </c>
      <c r="D1" s="63" t="s">
        <v>656</v>
      </c>
    </row>
    <row r="2" spans="1:4" s="10" customFormat="1" ht="15" thickBot="1">
      <c r="A2" s="567" t="s">
        <v>39</v>
      </c>
      <c r="B2" s="568"/>
      <c r="C2" s="568"/>
      <c r="D2" s="569"/>
    </row>
    <row r="3" spans="1:4" s="10" customFormat="1" ht="13.5" customHeight="1" thickBot="1">
      <c r="A3" s="98" t="s">
        <v>178</v>
      </c>
      <c r="B3" s="99" t="s">
        <v>286</v>
      </c>
      <c r="C3" s="96"/>
      <c r="D3" s="97"/>
    </row>
    <row r="4" spans="1:4" ht="13.5" customHeight="1">
      <c r="A4" s="73" t="s">
        <v>248</v>
      </c>
      <c r="B4" s="74" t="s">
        <v>249</v>
      </c>
      <c r="C4" s="77">
        <v>0</v>
      </c>
      <c r="D4" s="78">
        <v>0</v>
      </c>
    </row>
    <row r="5" spans="1:4" ht="13.5" customHeight="1">
      <c r="A5" s="64" t="s">
        <v>252</v>
      </c>
      <c r="B5" s="65" t="s">
        <v>250</v>
      </c>
      <c r="C5" s="79">
        <v>0</v>
      </c>
      <c r="D5" s="80">
        <v>0</v>
      </c>
    </row>
    <row r="6" spans="1:4" ht="13.5" customHeight="1">
      <c r="A6" s="64" t="s">
        <v>253</v>
      </c>
      <c r="B6" s="65" t="s">
        <v>251</v>
      </c>
      <c r="C6" s="79">
        <v>0</v>
      </c>
      <c r="D6" s="80">
        <v>0</v>
      </c>
    </row>
    <row r="7" spans="1:4" ht="13.5" customHeight="1">
      <c r="A7" s="64" t="s">
        <v>254</v>
      </c>
      <c r="B7" s="65" t="s">
        <v>42</v>
      </c>
      <c r="C7" s="79">
        <v>0</v>
      </c>
      <c r="D7" s="80">
        <v>0</v>
      </c>
    </row>
    <row r="8" spans="1:4" ht="13.5" customHeight="1">
      <c r="A8" s="64" t="s">
        <v>255</v>
      </c>
      <c r="B8" s="65" t="s">
        <v>256</v>
      </c>
      <c r="C8" s="79">
        <v>0</v>
      </c>
      <c r="D8" s="80">
        <v>0</v>
      </c>
    </row>
    <row r="9" spans="1:4" ht="13.5" customHeight="1">
      <c r="A9" s="64" t="s">
        <v>257</v>
      </c>
      <c r="B9" s="65" t="s">
        <v>258</v>
      </c>
      <c r="C9" s="79">
        <v>0</v>
      </c>
      <c r="D9" s="80">
        <v>0</v>
      </c>
    </row>
    <row r="10" spans="1:4" ht="13.5" customHeight="1">
      <c r="A10" s="64" t="s">
        <v>259</v>
      </c>
      <c r="B10" s="65" t="s">
        <v>261</v>
      </c>
      <c r="C10" s="79">
        <v>0</v>
      </c>
      <c r="D10" s="80">
        <v>0</v>
      </c>
    </row>
    <row r="11" spans="1:4" ht="13.5" customHeight="1">
      <c r="A11" s="64" t="s">
        <v>260</v>
      </c>
      <c r="B11" s="65" t="s">
        <v>262</v>
      </c>
      <c r="C11" s="79">
        <v>0</v>
      </c>
      <c r="D11" s="80">
        <v>0</v>
      </c>
    </row>
    <row r="12" spans="1:4" ht="13.5" customHeight="1">
      <c r="A12" s="64" t="s">
        <v>263</v>
      </c>
      <c r="B12" s="65" t="s">
        <v>265</v>
      </c>
      <c r="C12" s="79">
        <v>0</v>
      </c>
      <c r="D12" s="80">
        <v>0</v>
      </c>
    </row>
    <row r="13" spans="1:4" ht="13.5" customHeight="1">
      <c r="A13" s="64" t="s">
        <v>264</v>
      </c>
      <c r="B13" s="65" t="s">
        <v>266</v>
      </c>
      <c r="C13" s="79">
        <v>0</v>
      </c>
      <c r="D13" s="80">
        <v>0</v>
      </c>
    </row>
    <row r="14" spans="1:4" ht="13.5" customHeight="1">
      <c r="A14" s="64" t="s">
        <v>267</v>
      </c>
      <c r="B14" s="65" t="s">
        <v>268</v>
      </c>
      <c r="C14" s="79">
        <v>0</v>
      </c>
      <c r="D14" s="80">
        <v>0</v>
      </c>
    </row>
    <row r="15" spans="1:4" ht="13.5" customHeight="1">
      <c r="A15" s="64" t="s">
        <v>272</v>
      </c>
      <c r="B15" s="65" t="s">
        <v>271</v>
      </c>
      <c r="C15" s="79">
        <v>0</v>
      </c>
      <c r="D15" s="80">
        <v>0</v>
      </c>
    </row>
    <row r="16" spans="1:4" ht="13.5" customHeight="1" thickBot="1">
      <c r="A16" s="67" t="s">
        <v>269</v>
      </c>
      <c r="B16" s="68" t="s">
        <v>270</v>
      </c>
      <c r="C16" s="81">
        <v>85</v>
      </c>
      <c r="D16" s="82">
        <v>85</v>
      </c>
    </row>
    <row r="17" spans="1:4" ht="13.5" customHeight="1" thickBot="1">
      <c r="A17" s="570" t="s">
        <v>290</v>
      </c>
      <c r="B17" s="571"/>
      <c r="C17" s="71">
        <f>SUM(C4:C16)</f>
        <v>85</v>
      </c>
      <c r="D17" s="72">
        <f>SUM(D4:D16)</f>
        <v>85</v>
      </c>
    </row>
    <row r="18" spans="1:4" ht="13.5" customHeight="1">
      <c r="A18" s="73" t="s">
        <v>273</v>
      </c>
      <c r="B18" s="74" t="s">
        <v>49</v>
      </c>
      <c r="C18" s="77">
        <v>0</v>
      </c>
      <c r="D18" s="78">
        <v>0</v>
      </c>
    </row>
    <row r="19" spans="1:4" ht="13.5" customHeight="1" thickBot="1">
      <c r="A19" s="67" t="s">
        <v>274</v>
      </c>
      <c r="B19" s="68" t="s">
        <v>275</v>
      </c>
      <c r="C19" s="81">
        <v>869</v>
      </c>
      <c r="D19" s="82">
        <v>869</v>
      </c>
    </row>
    <row r="20" spans="1:4" ht="13.5" customHeight="1" thickBot="1">
      <c r="A20" s="570" t="s">
        <v>291</v>
      </c>
      <c r="B20" s="571"/>
      <c r="C20" s="71">
        <f>C18+C19</f>
        <v>869</v>
      </c>
      <c r="D20" s="72">
        <f>D18+D19</f>
        <v>869</v>
      </c>
    </row>
    <row r="21" spans="1:4" ht="13.5" customHeight="1">
      <c r="A21" s="73" t="s">
        <v>276</v>
      </c>
      <c r="B21" s="74" t="s">
        <v>278</v>
      </c>
      <c r="C21" s="77">
        <f>(C20+C17)*27%</f>
        <v>257.58000000000004</v>
      </c>
      <c r="D21" s="78">
        <f>(D20+D17)*27%</f>
        <v>257.58000000000004</v>
      </c>
    </row>
    <row r="22" spans="1:4" s="10" customFormat="1" ht="13.5" customHeight="1">
      <c r="A22" s="64" t="s">
        <v>277</v>
      </c>
      <c r="B22" s="65" t="s">
        <v>279</v>
      </c>
      <c r="C22" s="79">
        <v>0</v>
      </c>
      <c r="D22" s="80">
        <v>0</v>
      </c>
    </row>
    <row r="23" spans="1:4" s="10" customFormat="1" ht="13.5" customHeight="1">
      <c r="A23" s="64" t="s">
        <v>280</v>
      </c>
      <c r="B23" s="65" t="s">
        <v>281</v>
      </c>
      <c r="C23" s="79">
        <v>0</v>
      </c>
      <c r="D23" s="80">
        <v>0</v>
      </c>
    </row>
    <row r="24" spans="1:4" s="10" customFormat="1" ht="13.5" customHeight="1">
      <c r="A24" s="64" t="s">
        <v>282</v>
      </c>
      <c r="B24" s="65" t="s">
        <v>283</v>
      </c>
      <c r="C24" s="79">
        <v>0</v>
      </c>
      <c r="D24" s="80">
        <v>0</v>
      </c>
    </row>
    <row r="25" spans="1:4" s="10" customFormat="1" ht="13.5" customHeight="1" thickBot="1">
      <c r="A25" s="67" t="s">
        <v>284</v>
      </c>
      <c r="B25" s="68" t="s">
        <v>285</v>
      </c>
      <c r="C25" s="81">
        <v>0</v>
      </c>
      <c r="D25" s="82">
        <v>0</v>
      </c>
    </row>
    <row r="26" spans="1:4" ht="13.5" customHeight="1" thickBot="1">
      <c r="A26" s="570" t="s">
        <v>292</v>
      </c>
      <c r="B26" s="571"/>
      <c r="C26" s="71">
        <f>SUM(C21:C25)</f>
        <v>257.58000000000004</v>
      </c>
      <c r="D26" s="72">
        <f>SUM(D21:D25)</f>
        <v>257.58000000000004</v>
      </c>
    </row>
    <row r="27" spans="1:4" ht="13.5" customHeight="1" thickBot="1">
      <c r="A27" s="586" t="s">
        <v>57</v>
      </c>
      <c r="B27" s="587"/>
      <c r="C27" s="83">
        <f>C17+C20+C26</f>
        <v>1211.58</v>
      </c>
      <c r="D27" s="410">
        <f>D17+D20+D26</f>
        <v>1211.58</v>
      </c>
    </row>
    <row r="28" spans="1:4" ht="13.5" customHeight="1" thickBot="1">
      <c r="A28" s="576" t="s">
        <v>40</v>
      </c>
      <c r="B28" s="588"/>
      <c r="C28" s="411">
        <f>C27</f>
        <v>1211.58</v>
      </c>
      <c r="D28" s="412">
        <f>D27</f>
        <v>1211.58</v>
      </c>
    </row>
    <row r="29" spans="1:4" ht="13.5" customHeight="1" thickBot="1">
      <c r="A29" s="564" t="s">
        <v>29</v>
      </c>
      <c r="B29" s="565"/>
      <c r="C29" s="565"/>
      <c r="D29" s="566"/>
    </row>
    <row r="30" spans="1:4" ht="13.5" customHeight="1" thickBot="1">
      <c r="A30" s="93" t="s">
        <v>178</v>
      </c>
      <c r="B30" s="90" t="s">
        <v>286</v>
      </c>
      <c r="C30" s="94" t="s">
        <v>104</v>
      </c>
      <c r="D30" s="95" t="s">
        <v>105</v>
      </c>
    </row>
    <row r="31" spans="1:4" ht="13.5" customHeight="1">
      <c r="A31" s="91" t="s">
        <v>295</v>
      </c>
      <c r="B31" s="92" t="s">
        <v>296</v>
      </c>
      <c r="C31" s="75">
        <v>215</v>
      </c>
      <c r="D31" s="76">
        <v>215</v>
      </c>
    </row>
    <row r="32" spans="1:4" ht="13.5" customHeight="1" thickBot="1">
      <c r="A32" s="88" t="s">
        <v>299</v>
      </c>
      <c r="B32" s="89" t="s">
        <v>103</v>
      </c>
      <c r="C32" s="69">
        <f>C31*27%</f>
        <v>58.050000000000004</v>
      </c>
      <c r="D32" s="70">
        <f>D31*27%</f>
        <v>58.050000000000004</v>
      </c>
    </row>
    <row r="33" spans="1:4" ht="13.5" customHeight="1" thickBot="1">
      <c r="A33" s="572" t="s">
        <v>297</v>
      </c>
      <c r="B33" s="573"/>
      <c r="C33" s="71">
        <f>C31+C32</f>
        <v>273.05</v>
      </c>
      <c r="D33" s="72">
        <f>D31+D32</f>
        <v>273.05</v>
      </c>
    </row>
    <row r="34" spans="1:4" ht="13.5" customHeight="1" thickBot="1">
      <c r="A34" s="572" t="s">
        <v>298</v>
      </c>
      <c r="B34" s="573"/>
      <c r="C34" s="71">
        <f>C33</f>
        <v>273.05</v>
      </c>
      <c r="D34" s="72">
        <f>D33</f>
        <v>273.05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</sheetData>
  <sheetProtection/>
  <mergeCells count="9">
    <mergeCell ref="A2:D2"/>
    <mergeCell ref="A29:D29"/>
    <mergeCell ref="A33:B33"/>
    <mergeCell ref="A34:B34"/>
    <mergeCell ref="A17:B17"/>
    <mergeCell ref="A20:B20"/>
    <mergeCell ref="A26:B26"/>
    <mergeCell ref="A27:B27"/>
    <mergeCell ref="A28:B28"/>
  </mergeCells>
  <printOptions/>
  <pageMargins left="0.75" right="0.75" top="1" bottom="1" header="0.5" footer="0.5"/>
  <pageSetup horizontalDpi="600" verticalDpi="600" orientation="portrait" paperSize="9" scale="73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31"/>
  <sheetViews>
    <sheetView zoomScalePageLayoutView="0" workbookViewId="0" topLeftCell="A4">
      <selection activeCell="D13" activeCellId="1" sqref="J14 D13"/>
    </sheetView>
  </sheetViews>
  <sheetFormatPr defaultColWidth="9.140625" defaultRowHeight="12.75"/>
  <cols>
    <col min="1" max="1" width="11.28125" style="84" customWidth="1"/>
    <col min="2" max="2" width="38.421875" style="84" customWidth="1"/>
    <col min="3" max="4" width="9.140625" style="84" customWidth="1"/>
    <col min="5" max="5" width="12.57421875" style="111" bestFit="1" customWidth="1"/>
    <col min="6" max="6" width="9.140625" style="111" customWidth="1"/>
    <col min="7" max="7" width="9.140625" style="84" customWidth="1"/>
    <col min="8" max="8" width="31.7109375" style="84" customWidth="1"/>
    <col min="9" max="10" width="9.140625" style="111" customWidth="1"/>
    <col min="11" max="11" width="20.8515625" style="0" customWidth="1"/>
    <col min="12" max="12" width="11.140625" style="16" customWidth="1"/>
    <col min="13" max="16" width="9.140625" style="16" customWidth="1"/>
  </cols>
  <sheetData>
    <row r="1" spans="1:10" ht="16.5" thickBot="1">
      <c r="A1" s="61">
        <v>680001</v>
      </c>
      <c r="B1" s="143" t="s">
        <v>18</v>
      </c>
      <c r="C1" s="63" t="s">
        <v>105</v>
      </c>
      <c r="D1" s="63" t="s">
        <v>656</v>
      </c>
      <c r="G1" s="136">
        <v>680002</v>
      </c>
      <c r="H1" s="144" t="s">
        <v>661</v>
      </c>
      <c r="I1" s="63" t="s">
        <v>105</v>
      </c>
      <c r="J1" s="63" t="s">
        <v>656</v>
      </c>
    </row>
    <row r="2" spans="1:15" ht="15" thickBot="1">
      <c r="A2" s="567" t="s">
        <v>39</v>
      </c>
      <c r="B2" s="568"/>
      <c r="C2" s="568"/>
      <c r="D2" s="569"/>
      <c r="G2" s="567" t="s">
        <v>39</v>
      </c>
      <c r="H2" s="568"/>
      <c r="I2" s="568"/>
      <c r="J2" s="569"/>
      <c r="M2" s="28"/>
      <c r="N2" s="28"/>
      <c r="O2" s="28"/>
    </row>
    <row r="3" spans="1:15" ht="13.5" thickBot="1">
      <c r="A3" s="98" t="s">
        <v>178</v>
      </c>
      <c r="B3" s="99" t="s">
        <v>286</v>
      </c>
      <c r="C3" s="96"/>
      <c r="D3" s="97"/>
      <c r="G3" s="98" t="s">
        <v>178</v>
      </c>
      <c r="H3" s="99" t="s">
        <v>286</v>
      </c>
      <c r="I3" s="96"/>
      <c r="J3" s="97"/>
      <c r="M3" s="28"/>
      <c r="N3" s="28"/>
      <c r="O3" s="28"/>
    </row>
    <row r="4" spans="1:15" ht="12.75">
      <c r="A4" s="64" t="s">
        <v>260</v>
      </c>
      <c r="B4" s="131" t="s">
        <v>262</v>
      </c>
      <c r="C4" s="145">
        <v>1871</v>
      </c>
      <c r="D4" s="146">
        <f>(1782*1.05)*1.05+250</f>
        <v>2214.655</v>
      </c>
      <c r="G4" s="134" t="s">
        <v>260</v>
      </c>
      <c r="H4" s="135" t="s">
        <v>262</v>
      </c>
      <c r="I4" s="147">
        <v>817</v>
      </c>
      <c r="J4" s="147">
        <f>(778*1.05)*1.05</f>
        <v>857.7450000000001</v>
      </c>
      <c r="K4" s="15" t="s">
        <v>24</v>
      </c>
      <c r="M4" s="28"/>
      <c r="N4" s="28"/>
      <c r="O4" s="28"/>
    </row>
    <row r="5" spans="1:15" ht="13.5" thickBot="1">
      <c r="A5" s="64" t="s">
        <v>277</v>
      </c>
      <c r="B5" s="131" t="s">
        <v>279</v>
      </c>
      <c r="C5" s="148">
        <f>C4*27%</f>
        <v>505.17</v>
      </c>
      <c r="D5" s="146">
        <f>D4*27%</f>
        <v>597.9568500000001</v>
      </c>
      <c r="G5" s="64" t="s">
        <v>277</v>
      </c>
      <c r="H5" s="131" t="s">
        <v>279</v>
      </c>
      <c r="I5" s="149">
        <f>I4*27%</f>
        <v>220.59</v>
      </c>
      <c r="J5" s="149">
        <f>J4*27%</f>
        <v>231.59115000000006</v>
      </c>
      <c r="K5" t="s">
        <v>20</v>
      </c>
      <c r="L5" s="16">
        <v>2406000</v>
      </c>
      <c r="M5" s="28"/>
      <c r="N5" s="28"/>
      <c r="O5" s="28"/>
    </row>
    <row r="6" spans="1:16" ht="14.25" thickBot="1">
      <c r="A6" s="150"/>
      <c r="B6" s="151" t="s">
        <v>40</v>
      </c>
      <c r="C6" s="257">
        <f>SUM(C4:C5)</f>
        <v>2376.17</v>
      </c>
      <c r="D6" s="258">
        <f>SUM(D4:D5)</f>
        <v>2812.6118500000002</v>
      </c>
      <c r="G6" s="64" t="s">
        <v>282</v>
      </c>
      <c r="H6" s="65" t="s">
        <v>283</v>
      </c>
      <c r="I6" s="152">
        <v>100</v>
      </c>
      <c r="J6" s="153">
        <v>100</v>
      </c>
      <c r="K6" t="s">
        <v>26</v>
      </c>
      <c r="L6" s="16">
        <v>180000</v>
      </c>
      <c r="M6" s="28"/>
      <c r="N6" s="28"/>
      <c r="O6" s="28"/>
      <c r="P6" s="46"/>
    </row>
    <row r="7" spans="7:13" ht="14.25" thickBot="1">
      <c r="G7" s="150"/>
      <c r="H7" s="151" t="s">
        <v>40</v>
      </c>
      <c r="I7" s="258">
        <f>SUM(I4:I6)</f>
        <v>1137.59</v>
      </c>
      <c r="J7" s="258">
        <f>SUM(J4:J6)</f>
        <v>1189.33615</v>
      </c>
      <c r="K7" t="s">
        <v>21</v>
      </c>
      <c r="L7" s="16">
        <v>3827</v>
      </c>
      <c r="M7" s="16">
        <f>L7*12</f>
        <v>45924</v>
      </c>
    </row>
    <row r="8" spans="1:12" ht="15" thickBot="1">
      <c r="A8" s="567" t="s">
        <v>29</v>
      </c>
      <c r="B8" s="568"/>
      <c r="C8" s="568"/>
      <c r="D8" s="569"/>
      <c r="G8" s="154"/>
      <c r="H8" s="155"/>
      <c r="I8" s="156"/>
      <c r="J8" s="157"/>
      <c r="K8" t="s">
        <v>22</v>
      </c>
      <c r="L8" s="16">
        <v>180000</v>
      </c>
    </row>
    <row r="9" spans="1:12" ht="15" thickBot="1">
      <c r="A9" s="98" t="s">
        <v>178</v>
      </c>
      <c r="B9" s="99" t="s">
        <v>286</v>
      </c>
      <c r="C9" s="96"/>
      <c r="D9" s="97"/>
      <c r="G9" s="567" t="s">
        <v>29</v>
      </c>
      <c r="H9" s="568"/>
      <c r="I9" s="568"/>
      <c r="J9" s="569"/>
      <c r="K9" t="s">
        <v>107</v>
      </c>
      <c r="L9" s="16">
        <v>22500</v>
      </c>
    </row>
    <row r="10" spans="1:13" ht="13.5" thickBot="1">
      <c r="A10" s="126" t="s">
        <v>502</v>
      </c>
      <c r="B10" s="129" t="s">
        <v>504</v>
      </c>
      <c r="C10" s="158">
        <v>1871</v>
      </c>
      <c r="D10" s="159">
        <v>2215</v>
      </c>
      <c r="G10" s="98" t="s">
        <v>178</v>
      </c>
      <c r="H10" s="99" t="s">
        <v>286</v>
      </c>
      <c r="I10" s="96"/>
      <c r="J10" s="97"/>
      <c r="K10" t="s">
        <v>25</v>
      </c>
      <c r="L10" s="16">
        <v>50000</v>
      </c>
      <c r="M10" s="132" t="s">
        <v>546</v>
      </c>
    </row>
    <row r="11" spans="1:13" ht="12.75">
      <c r="A11" s="114" t="s">
        <v>505</v>
      </c>
      <c r="B11" s="130" t="s">
        <v>509</v>
      </c>
      <c r="C11" s="161">
        <v>2910</v>
      </c>
      <c r="D11" s="162">
        <v>3533</v>
      </c>
      <c r="G11" s="126" t="s">
        <v>502</v>
      </c>
      <c r="H11" s="129" t="s">
        <v>504</v>
      </c>
      <c r="I11" s="160">
        <v>817</v>
      </c>
      <c r="J11" s="160">
        <v>858</v>
      </c>
      <c r="K11" s="9" t="s">
        <v>25</v>
      </c>
      <c r="L11" s="28">
        <v>12500</v>
      </c>
      <c r="M11" s="133" t="s">
        <v>545</v>
      </c>
    </row>
    <row r="12" spans="1:15" ht="13.5" thickBot="1">
      <c r="A12" s="163" t="s">
        <v>299</v>
      </c>
      <c r="B12" s="164" t="s">
        <v>44</v>
      </c>
      <c r="C12" s="165">
        <v>505</v>
      </c>
      <c r="D12" s="166">
        <f>D10*27%</f>
        <v>598.0500000000001</v>
      </c>
      <c r="G12" s="114" t="s">
        <v>505</v>
      </c>
      <c r="H12" s="130" t="s">
        <v>509</v>
      </c>
      <c r="I12" s="152">
        <v>8506</v>
      </c>
      <c r="J12" s="152">
        <v>8506</v>
      </c>
      <c r="K12" t="s">
        <v>5</v>
      </c>
      <c r="L12" s="16">
        <v>180000</v>
      </c>
      <c r="M12" s="132" t="s">
        <v>544</v>
      </c>
      <c r="N12" s="28"/>
      <c r="O12" s="28"/>
    </row>
    <row r="13" spans="1:17" ht="14.25" thickBot="1">
      <c r="A13" s="150"/>
      <c r="B13" s="151" t="s">
        <v>41</v>
      </c>
      <c r="C13" s="257">
        <f>SUM(C10:C12)</f>
        <v>5286</v>
      </c>
      <c r="D13" s="258">
        <f>SUM(D10:D12)</f>
        <v>6346.05</v>
      </c>
      <c r="G13" s="163" t="s">
        <v>299</v>
      </c>
      <c r="H13" s="164" t="s">
        <v>44</v>
      </c>
      <c r="I13" s="146">
        <v>221</v>
      </c>
      <c r="J13" s="146">
        <f>J11*27%</f>
        <v>231.66000000000003</v>
      </c>
      <c r="K13" t="s">
        <v>5</v>
      </c>
      <c r="L13" s="16">
        <v>35000</v>
      </c>
      <c r="M13" s="16" t="s">
        <v>19</v>
      </c>
      <c r="P13" s="28"/>
      <c r="Q13" s="9"/>
    </row>
    <row r="14" spans="7:13" ht="14.25" thickBot="1">
      <c r="G14" s="150"/>
      <c r="H14" s="151" t="s">
        <v>41</v>
      </c>
      <c r="I14" s="258">
        <f>SUM(I11:I13)</f>
        <v>9544</v>
      </c>
      <c r="J14" s="258">
        <f>SUM(J11:J13)</f>
        <v>9595.66</v>
      </c>
      <c r="K14" t="s">
        <v>5</v>
      </c>
      <c r="L14" s="16">
        <v>9500</v>
      </c>
      <c r="M14" s="34" t="s">
        <v>547</v>
      </c>
    </row>
    <row r="15" spans="1:4" ht="12.75">
      <c r="A15" s="590" t="s">
        <v>537</v>
      </c>
      <c r="B15" s="590"/>
      <c r="C15" s="590"/>
      <c r="D15" s="590"/>
    </row>
    <row r="16" spans="1:4" ht="12.75">
      <c r="A16" s="87" t="s">
        <v>543</v>
      </c>
      <c r="B16" s="86" t="s">
        <v>636</v>
      </c>
      <c r="C16" s="590" t="s">
        <v>637</v>
      </c>
      <c r="D16" s="590"/>
    </row>
    <row r="17" spans="1:12" ht="12.75">
      <c r="A17" s="84" t="s">
        <v>538</v>
      </c>
      <c r="B17" s="192">
        <v>45020</v>
      </c>
      <c r="C17" s="192">
        <f aca="true" t="shared" si="0" ref="C17:C22">B17*12</f>
        <v>540240</v>
      </c>
      <c r="D17" s="192"/>
      <c r="L17" s="16">
        <f>L5+L6+(L7+L8+L9+L10+L11+L12+L13+L14)*12</f>
        <v>8505924</v>
      </c>
    </row>
    <row r="18" spans="1:4" ht="12.75">
      <c r="A18" s="84" t="s">
        <v>538</v>
      </c>
      <c r="B18" s="192">
        <v>34700</v>
      </c>
      <c r="C18" s="192">
        <f t="shared" si="0"/>
        <v>416400</v>
      </c>
      <c r="D18" s="192"/>
    </row>
    <row r="19" spans="1:4" ht="12.75">
      <c r="A19" s="112" t="s">
        <v>539</v>
      </c>
      <c r="B19" s="192">
        <v>41760</v>
      </c>
      <c r="C19" s="192">
        <f t="shared" si="0"/>
        <v>501120</v>
      </c>
      <c r="D19" s="192"/>
    </row>
    <row r="20" spans="1:4" ht="12.75">
      <c r="A20" s="112" t="s">
        <v>540</v>
      </c>
      <c r="B20" s="192">
        <v>39550</v>
      </c>
      <c r="C20" s="192">
        <f t="shared" si="0"/>
        <v>474600</v>
      </c>
      <c r="D20" s="192"/>
    </row>
    <row r="21" spans="1:4" ht="12.75">
      <c r="A21" s="112" t="s">
        <v>541</v>
      </c>
      <c r="B21" s="192">
        <v>47000</v>
      </c>
      <c r="C21" s="192">
        <f t="shared" si="0"/>
        <v>564000</v>
      </c>
      <c r="D21" s="192"/>
    </row>
    <row r="22" spans="1:11" ht="12.75">
      <c r="A22" s="112" t="s">
        <v>542</v>
      </c>
      <c r="B22" s="192">
        <v>34482</v>
      </c>
      <c r="C22" s="192">
        <f t="shared" si="0"/>
        <v>413784</v>
      </c>
      <c r="D22" s="192"/>
      <c r="K22" s="15"/>
    </row>
    <row r="23" spans="1:14" ht="12.75">
      <c r="A23" t="s">
        <v>657</v>
      </c>
      <c r="B23" s="16">
        <v>89000</v>
      </c>
      <c r="C23" s="84">
        <f>7*89000</f>
        <v>623000</v>
      </c>
      <c r="D23" s="192"/>
      <c r="N23" s="28"/>
    </row>
    <row r="24" spans="1:3" ht="12.75">
      <c r="A24" s="589" t="s">
        <v>630</v>
      </c>
      <c r="B24" s="589"/>
      <c r="C24" s="192">
        <f>SUM(C17:C23)</f>
        <v>3533144</v>
      </c>
    </row>
    <row r="27" spans="11:12" ht="12.75">
      <c r="K27" s="28"/>
      <c r="L27" s="28"/>
    </row>
    <row r="28" spans="11:12" ht="12.75">
      <c r="K28" s="28"/>
      <c r="L28" s="28"/>
    </row>
    <row r="29" spans="11:12" ht="12.75">
      <c r="K29" s="9"/>
      <c r="L29" s="28"/>
    </row>
    <row r="30" spans="11:12" ht="12.75">
      <c r="K30" s="9"/>
      <c r="L30" s="28"/>
    </row>
    <row r="31" spans="11:12" ht="12.75">
      <c r="K31" s="9"/>
      <c r="L31" s="28"/>
    </row>
  </sheetData>
  <sheetProtection/>
  <mergeCells count="7">
    <mergeCell ref="A24:B24"/>
    <mergeCell ref="A15:D15"/>
    <mergeCell ref="C16:D16"/>
    <mergeCell ref="G2:J2"/>
    <mergeCell ref="G9:J9"/>
    <mergeCell ref="A2:D2"/>
    <mergeCell ref="A8:D8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R77"/>
  <sheetViews>
    <sheetView zoomScalePageLayoutView="0" workbookViewId="0" topLeftCell="E19">
      <selection activeCell="J39" sqref="J39"/>
    </sheetView>
  </sheetViews>
  <sheetFormatPr defaultColWidth="9.140625" defaultRowHeight="12.75"/>
  <cols>
    <col min="1" max="1" width="9.140625" style="9" customWidth="1"/>
    <col min="2" max="2" width="9.140625" style="84" customWidth="1"/>
    <col min="3" max="3" width="37.28125" style="84" bestFit="1" customWidth="1"/>
    <col min="4" max="5" width="9.140625" style="84" customWidth="1"/>
    <col min="6" max="6" width="9.140625" style="9" customWidth="1"/>
    <col min="7" max="7" width="9.140625" style="84" customWidth="1"/>
    <col min="8" max="8" width="43.57421875" style="84" customWidth="1"/>
    <col min="9" max="10" width="10.140625" style="192" customWidth="1"/>
    <col min="11" max="11" width="9.140625" style="84" customWidth="1"/>
    <col min="12" max="12" width="11.140625" style="84" bestFit="1" customWidth="1"/>
    <col min="13" max="13" width="54.140625" style="84" customWidth="1"/>
    <col min="14" max="15" width="11.00390625" style="84" customWidth="1"/>
    <col min="16" max="16" width="9.140625" style="16" customWidth="1"/>
    <col min="17" max="17" width="37.28125" style="0" bestFit="1" customWidth="1"/>
  </cols>
  <sheetData>
    <row r="1" spans="2:15" ht="16.5" customHeight="1" thickBot="1">
      <c r="B1" s="273">
        <v>862102</v>
      </c>
      <c r="C1" s="518" t="s">
        <v>81</v>
      </c>
      <c r="D1" s="181" t="s">
        <v>105</v>
      </c>
      <c r="E1" s="181" t="s">
        <v>656</v>
      </c>
      <c r="G1" s="191">
        <v>412000</v>
      </c>
      <c r="H1" s="409" t="s">
        <v>98</v>
      </c>
      <c r="I1" s="181" t="s">
        <v>105</v>
      </c>
      <c r="J1" s="181" t="s">
        <v>656</v>
      </c>
      <c r="L1" s="273">
        <v>429900</v>
      </c>
      <c r="M1" s="272" t="s">
        <v>94</v>
      </c>
      <c r="N1" s="181" t="s">
        <v>105</v>
      </c>
      <c r="O1" s="181" t="s">
        <v>656</v>
      </c>
    </row>
    <row r="2" spans="2:15" ht="13.5" thickBot="1">
      <c r="B2" s="591" t="s">
        <v>39</v>
      </c>
      <c r="C2" s="592"/>
      <c r="D2" s="592"/>
      <c r="E2" s="593"/>
      <c r="G2" s="591" t="s">
        <v>39</v>
      </c>
      <c r="H2" s="592"/>
      <c r="I2" s="592"/>
      <c r="J2" s="593"/>
      <c r="L2" s="591" t="s">
        <v>39</v>
      </c>
      <c r="M2" s="592"/>
      <c r="N2" s="592"/>
      <c r="O2" s="593"/>
    </row>
    <row r="3" spans="2:15" ht="13.5" thickBot="1">
      <c r="B3" s="93" t="s">
        <v>178</v>
      </c>
      <c r="C3" s="90" t="s">
        <v>286</v>
      </c>
      <c r="D3" s="307"/>
      <c r="E3" s="307"/>
      <c r="G3" s="305" t="s">
        <v>178</v>
      </c>
      <c r="H3" s="296" t="s">
        <v>286</v>
      </c>
      <c r="I3" s="306"/>
      <c r="J3" s="306"/>
      <c r="L3" s="93" t="s">
        <v>178</v>
      </c>
      <c r="M3" s="90" t="s">
        <v>286</v>
      </c>
      <c r="N3" s="307"/>
      <c r="O3" s="307"/>
    </row>
    <row r="4" spans="2:15" ht="13.5" thickBot="1">
      <c r="B4" s="104" t="s">
        <v>348</v>
      </c>
      <c r="C4" s="100" t="s">
        <v>548</v>
      </c>
      <c r="D4" s="428">
        <f>12*250</f>
        <v>3000</v>
      </c>
      <c r="E4" s="428">
        <f>12*250</f>
        <v>3000</v>
      </c>
      <c r="G4" s="101" t="s">
        <v>396</v>
      </c>
      <c r="H4" s="102" t="s">
        <v>574</v>
      </c>
      <c r="I4" s="197">
        <v>0</v>
      </c>
      <c r="J4" s="197">
        <v>0</v>
      </c>
      <c r="L4" s="525" t="s">
        <v>361</v>
      </c>
      <c r="M4" s="526" t="s">
        <v>667</v>
      </c>
      <c r="N4" s="274">
        <v>0</v>
      </c>
      <c r="O4" s="274">
        <v>5640</v>
      </c>
    </row>
    <row r="5" spans="2:15" ht="13.5" customHeight="1" thickBot="1">
      <c r="B5" s="594" t="s">
        <v>40</v>
      </c>
      <c r="C5" s="595"/>
      <c r="D5" s="367">
        <f>SUM(D4)</f>
        <v>3000</v>
      </c>
      <c r="E5" s="367">
        <f>SUM(E4)</f>
        <v>3000</v>
      </c>
      <c r="G5" s="270" t="s">
        <v>405</v>
      </c>
      <c r="H5" s="168" t="s">
        <v>403</v>
      </c>
      <c r="I5" s="521">
        <f>I4*27%</f>
        <v>0</v>
      </c>
      <c r="J5" s="521">
        <f>J4*27%</f>
        <v>0</v>
      </c>
      <c r="L5" s="519" t="s">
        <v>361</v>
      </c>
      <c r="M5" s="520" t="s">
        <v>678</v>
      </c>
      <c r="N5" s="274">
        <v>0</v>
      </c>
      <c r="O5" s="274">
        <v>1450</v>
      </c>
    </row>
    <row r="6" spans="7:15" ht="13.5" customHeight="1" thickBot="1">
      <c r="G6" s="594" t="s">
        <v>40</v>
      </c>
      <c r="H6" s="600"/>
      <c r="I6" s="170">
        <f>I4+I5</f>
        <v>0</v>
      </c>
      <c r="J6" s="170">
        <f>J4+J5</f>
        <v>0</v>
      </c>
      <c r="L6" s="104" t="s">
        <v>373</v>
      </c>
      <c r="M6" s="100" t="s">
        <v>665</v>
      </c>
      <c r="N6" s="274">
        <v>0</v>
      </c>
      <c r="O6" s="274">
        <v>314961</v>
      </c>
    </row>
    <row r="7" spans="9:15" ht="13.5" thickBot="1">
      <c r="I7" s="84"/>
      <c r="J7" s="84"/>
      <c r="L7" s="104" t="s">
        <v>373</v>
      </c>
      <c r="M7" s="100" t="s">
        <v>666</v>
      </c>
      <c r="N7" s="274">
        <v>0</v>
      </c>
      <c r="O7" s="274">
        <v>314961</v>
      </c>
    </row>
    <row r="8" spans="2:15" ht="14.25" thickBot="1">
      <c r="B8" s="191">
        <v>862231</v>
      </c>
      <c r="C8" s="518" t="s">
        <v>82</v>
      </c>
      <c r="D8" s="181" t="s">
        <v>105</v>
      </c>
      <c r="E8" s="181" t="s">
        <v>656</v>
      </c>
      <c r="G8" s="191">
        <v>421100</v>
      </c>
      <c r="H8" s="409" t="s">
        <v>91</v>
      </c>
      <c r="I8" s="181" t="s">
        <v>105</v>
      </c>
      <c r="J8" s="181" t="s">
        <v>656</v>
      </c>
      <c r="L8" s="104" t="s">
        <v>373</v>
      </c>
      <c r="M8" s="100" t="s">
        <v>669</v>
      </c>
      <c r="N8" s="274">
        <v>0</v>
      </c>
      <c r="O8" s="274">
        <v>9376</v>
      </c>
    </row>
    <row r="9" spans="2:15" ht="13.5" customHeight="1" thickBot="1">
      <c r="B9" s="591" t="s">
        <v>39</v>
      </c>
      <c r="C9" s="592"/>
      <c r="D9" s="592"/>
      <c r="E9" s="593"/>
      <c r="G9" s="591" t="s">
        <v>39</v>
      </c>
      <c r="H9" s="592"/>
      <c r="I9" s="592"/>
      <c r="J9" s="593"/>
      <c r="L9" s="270" t="s">
        <v>385</v>
      </c>
      <c r="M9" s="168" t="s">
        <v>387</v>
      </c>
      <c r="N9" s="521">
        <f>N4*27%</f>
        <v>0</v>
      </c>
      <c r="O9" s="521">
        <f>(O4+O6+O7+O8+O5)*27%-1</f>
        <v>174523.76</v>
      </c>
    </row>
    <row r="10" spans="2:17" ht="14.25" thickBot="1">
      <c r="B10" s="93" t="s">
        <v>178</v>
      </c>
      <c r="C10" s="90" t="s">
        <v>286</v>
      </c>
      <c r="D10" s="307"/>
      <c r="E10" s="307"/>
      <c r="G10" s="93" t="s">
        <v>178</v>
      </c>
      <c r="H10" s="90" t="s">
        <v>286</v>
      </c>
      <c r="I10" s="307"/>
      <c r="J10" s="307"/>
      <c r="L10" s="601" t="s">
        <v>28</v>
      </c>
      <c r="M10" s="602"/>
      <c r="N10" s="349">
        <f>N4+N9</f>
        <v>0</v>
      </c>
      <c r="O10" s="349">
        <f>O4+O9+O6+O7+O8+O5</f>
        <v>820911.76</v>
      </c>
      <c r="P10" s="469">
        <v>5472347</v>
      </c>
      <c r="Q10" s="470" t="s">
        <v>671</v>
      </c>
    </row>
    <row r="11" spans="2:17" ht="13.5" thickBot="1">
      <c r="B11" s="522" t="s">
        <v>269</v>
      </c>
      <c r="C11" s="523" t="s">
        <v>16</v>
      </c>
      <c r="D11" s="428">
        <v>200</v>
      </c>
      <c r="E11" s="428">
        <v>200</v>
      </c>
      <c r="G11" s="519" t="s">
        <v>373</v>
      </c>
      <c r="H11" s="524" t="s">
        <v>644</v>
      </c>
      <c r="I11" s="355">
        <v>1403</v>
      </c>
      <c r="J11" s="355">
        <f>27482/1.27</f>
        <v>21639.370078740158</v>
      </c>
      <c r="L11" s="525" t="s">
        <v>654</v>
      </c>
      <c r="M11" s="526" t="s">
        <v>655</v>
      </c>
      <c r="N11" s="274">
        <v>19715</v>
      </c>
      <c r="O11" s="274">
        <v>0</v>
      </c>
      <c r="P11" s="469">
        <f>P10/1.27</f>
        <v>4308934.645669292</v>
      </c>
      <c r="Q11" s="470"/>
    </row>
    <row r="12" spans="2:17" ht="14.25" customHeight="1" thickBot="1">
      <c r="B12" s="594" t="s">
        <v>40</v>
      </c>
      <c r="C12" s="595"/>
      <c r="D12" s="367">
        <f>SUM(D11)</f>
        <v>200</v>
      </c>
      <c r="E12" s="367">
        <f>SUM(E11)</f>
        <v>200</v>
      </c>
      <c r="G12" s="88" t="s">
        <v>385</v>
      </c>
      <c r="H12" s="89" t="s">
        <v>403</v>
      </c>
      <c r="I12" s="353">
        <f>I11*27%</f>
        <v>378.81</v>
      </c>
      <c r="J12" s="353">
        <f>J11*27%</f>
        <v>5842.629921259843</v>
      </c>
      <c r="L12" s="519" t="s">
        <v>654</v>
      </c>
      <c r="M12" s="520" t="s">
        <v>670</v>
      </c>
      <c r="N12" s="274">
        <v>0</v>
      </c>
      <c r="O12" s="274">
        <v>3809</v>
      </c>
      <c r="P12" s="469">
        <f>P11*0.27</f>
        <v>1163412.3543307087</v>
      </c>
      <c r="Q12" s="470"/>
    </row>
    <row r="13" spans="7:16" ht="13.5" thickBot="1">
      <c r="G13" s="598" t="s">
        <v>407</v>
      </c>
      <c r="H13" s="599"/>
      <c r="I13" s="349">
        <f>I11+I12</f>
        <v>1781.81</v>
      </c>
      <c r="J13" s="349">
        <f>J11+J12</f>
        <v>27482</v>
      </c>
      <c r="L13" s="104" t="s">
        <v>397</v>
      </c>
      <c r="M13" s="100" t="s">
        <v>668</v>
      </c>
      <c r="N13" s="416">
        <v>0</v>
      </c>
      <c r="O13" s="416">
        <v>45192</v>
      </c>
      <c r="P13" s="38"/>
    </row>
    <row r="14" spans="2:16" s="9" customFormat="1" ht="13.5" thickBot="1">
      <c r="B14" s="84"/>
      <c r="C14" s="84"/>
      <c r="D14" s="84"/>
      <c r="E14" s="84"/>
      <c r="G14" s="527" t="s">
        <v>257</v>
      </c>
      <c r="H14" s="528" t="s">
        <v>673</v>
      </c>
      <c r="I14" s="78">
        <v>3597</v>
      </c>
      <c r="J14" s="78">
        <v>4543</v>
      </c>
      <c r="K14" s="84"/>
      <c r="L14" s="270" t="s">
        <v>405</v>
      </c>
      <c r="M14" s="168" t="s">
        <v>403</v>
      </c>
      <c r="N14" s="521">
        <f>N11*27%</f>
        <v>5323.05</v>
      </c>
      <c r="O14" s="521">
        <f>(O13+O11+O12)*27%</f>
        <v>13230.27</v>
      </c>
      <c r="P14" s="28"/>
    </row>
    <row r="15" spans="2:18" ht="13.5" customHeight="1" thickBot="1">
      <c r="B15" s="191">
        <v>841907</v>
      </c>
      <c r="C15" s="409" t="s">
        <v>97</v>
      </c>
      <c r="D15" s="181" t="s">
        <v>105</v>
      </c>
      <c r="E15" s="181" t="s">
        <v>656</v>
      </c>
      <c r="G15" s="529" t="s">
        <v>277</v>
      </c>
      <c r="H15" s="530" t="s">
        <v>279</v>
      </c>
      <c r="I15" s="82">
        <f>I14*27%</f>
        <v>971.19</v>
      </c>
      <c r="J15" s="82">
        <f>J14*27%</f>
        <v>1226.6100000000001</v>
      </c>
      <c r="L15" s="605" t="s">
        <v>653</v>
      </c>
      <c r="M15" s="606"/>
      <c r="N15" s="531">
        <f>N11+N14</f>
        <v>25038.05</v>
      </c>
      <c r="O15" s="531">
        <f>O11+O14+O12+O13</f>
        <v>62231.270000000004</v>
      </c>
      <c r="P15" s="28"/>
      <c r="Q15" s="9"/>
      <c r="R15" s="9"/>
    </row>
    <row r="16" spans="2:18" ht="13.5" thickBot="1">
      <c r="B16" s="591" t="s">
        <v>39</v>
      </c>
      <c r="C16" s="592"/>
      <c r="D16" s="592"/>
      <c r="E16" s="593"/>
      <c r="G16" s="598" t="s">
        <v>57</v>
      </c>
      <c r="H16" s="607"/>
      <c r="I16" s="170">
        <f>I14+I15</f>
        <v>4568.1900000000005</v>
      </c>
      <c r="J16" s="170">
        <f>J14+J15</f>
        <v>5769.610000000001</v>
      </c>
      <c r="L16" s="101" t="s">
        <v>257</v>
      </c>
      <c r="M16" s="102" t="s">
        <v>575</v>
      </c>
      <c r="N16" s="319">
        <v>1000</v>
      </c>
      <c r="O16" s="319">
        <v>0</v>
      </c>
      <c r="P16" s="28"/>
      <c r="Q16" s="9"/>
      <c r="R16" s="9"/>
    </row>
    <row r="17" spans="2:18" ht="14.25" thickBot="1">
      <c r="B17" s="93" t="s">
        <v>178</v>
      </c>
      <c r="C17" s="90" t="s">
        <v>286</v>
      </c>
      <c r="D17" s="307"/>
      <c r="E17" s="307"/>
      <c r="G17" s="594" t="s">
        <v>40</v>
      </c>
      <c r="H17" s="595"/>
      <c r="I17" s="170">
        <f>I13+I16</f>
        <v>6350</v>
      </c>
      <c r="J17" s="170">
        <f>J13+J16</f>
        <v>33251.61</v>
      </c>
      <c r="L17" s="373" t="s">
        <v>277</v>
      </c>
      <c r="M17" s="374" t="s">
        <v>279</v>
      </c>
      <c r="N17" s="532">
        <f>N16*27%</f>
        <v>270</v>
      </c>
      <c r="O17" s="532">
        <f>O16*27%</f>
        <v>0</v>
      </c>
      <c r="P17" s="467"/>
      <c r="Q17" s="9"/>
      <c r="R17" s="9"/>
    </row>
    <row r="18" spans="2:18" ht="14.25" thickBot="1">
      <c r="B18" s="88" t="s">
        <v>416</v>
      </c>
      <c r="C18" s="89" t="s">
        <v>418</v>
      </c>
      <c r="D18" s="310">
        <v>0</v>
      </c>
      <c r="E18" s="310">
        <v>0</v>
      </c>
      <c r="G18" s="533"/>
      <c r="H18" s="533"/>
      <c r="I18" s="331"/>
      <c r="J18" s="331"/>
      <c r="L18" s="603" t="s">
        <v>576</v>
      </c>
      <c r="M18" s="604"/>
      <c r="N18" s="534">
        <f>N16+N17</f>
        <v>1270</v>
      </c>
      <c r="O18" s="534">
        <f>O16+O17</f>
        <v>0</v>
      </c>
      <c r="Q18" s="36"/>
      <c r="R18" s="37"/>
    </row>
    <row r="19" spans="2:15" ht="14.25" thickBot="1">
      <c r="B19" s="594" t="s">
        <v>40</v>
      </c>
      <c r="C19" s="595"/>
      <c r="D19" s="170">
        <f>D18</f>
        <v>0</v>
      </c>
      <c r="E19" s="170">
        <f>E18</f>
        <v>0</v>
      </c>
      <c r="L19" s="88" t="s">
        <v>410</v>
      </c>
      <c r="M19" s="89" t="s">
        <v>578</v>
      </c>
      <c r="N19" s="159">
        <v>0</v>
      </c>
      <c r="O19" s="159">
        <v>0</v>
      </c>
    </row>
    <row r="20" spans="7:15" ht="27.75" thickBot="1">
      <c r="G20" s="535">
        <v>841126</v>
      </c>
      <c r="H20" s="366" t="s">
        <v>15</v>
      </c>
      <c r="I20" s="181" t="s">
        <v>105</v>
      </c>
      <c r="J20" s="181" t="s">
        <v>656</v>
      </c>
      <c r="L20" s="601" t="s">
        <v>577</v>
      </c>
      <c r="M20" s="602"/>
      <c r="N20" s="536">
        <v>0</v>
      </c>
      <c r="O20" s="536">
        <v>0</v>
      </c>
    </row>
    <row r="21" spans="7:15" ht="14.25" thickBot="1">
      <c r="G21" s="591" t="s">
        <v>39</v>
      </c>
      <c r="H21" s="592"/>
      <c r="I21" s="592"/>
      <c r="J21" s="593"/>
      <c r="L21" s="594" t="s">
        <v>40</v>
      </c>
      <c r="M21" s="595"/>
      <c r="N21" s="259">
        <f>N10+N18+N20</f>
        <v>1270</v>
      </c>
      <c r="O21" s="259">
        <f>O10+O18+O20+O15</f>
        <v>883143.03</v>
      </c>
    </row>
    <row r="22" spans="2:10" ht="14.25" customHeight="1" thickBot="1">
      <c r="B22" s="365">
        <v>890301</v>
      </c>
      <c r="C22" s="366" t="s">
        <v>90</v>
      </c>
      <c r="D22" s="181" t="s">
        <v>105</v>
      </c>
      <c r="E22" s="181" t="s">
        <v>656</v>
      </c>
      <c r="G22" s="93" t="s">
        <v>178</v>
      </c>
      <c r="H22" s="90" t="s">
        <v>286</v>
      </c>
      <c r="I22" s="307"/>
      <c r="J22" s="307"/>
    </row>
    <row r="23" spans="2:15" ht="13.5" thickBot="1">
      <c r="B23" s="591" t="s">
        <v>39</v>
      </c>
      <c r="C23" s="592"/>
      <c r="D23" s="592"/>
      <c r="E23" s="593"/>
      <c r="G23" s="302" t="s">
        <v>192</v>
      </c>
      <c r="H23" s="303" t="s">
        <v>197</v>
      </c>
      <c r="I23" s="353">
        <v>6500</v>
      </c>
      <c r="J23" s="353">
        <v>6500</v>
      </c>
      <c r="L23" s="591" t="s">
        <v>29</v>
      </c>
      <c r="M23" s="592"/>
      <c r="N23" s="592"/>
      <c r="O23" s="593"/>
    </row>
    <row r="24" spans="2:16" ht="13.5" thickBot="1">
      <c r="B24" s="93" t="s">
        <v>178</v>
      </c>
      <c r="C24" s="90" t="s">
        <v>286</v>
      </c>
      <c r="D24" s="307"/>
      <c r="E24" s="307"/>
      <c r="G24" s="302" t="s">
        <v>201</v>
      </c>
      <c r="H24" s="427" t="s">
        <v>158</v>
      </c>
      <c r="I24" s="351">
        <f>I23*27%</f>
        <v>1755.0000000000002</v>
      </c>
      <c r="J24" s="351">
        <f>J23*27%</f>
        <v>1755.0000000000002</v>
      </c>
      <c r="L24" s="93" t="s">
        <v>178</v>
      </c>
      <c r="M24" s="90" t="s">
        <v>286</v>
      </c>
      <c r="N24" s="307"/>
      <c r="O24" s="307"/>
      <c r="P24" s="468"/>
    </row>
    <row r="25" spans="2:15" ht="14.25" thickBot="1">
      <c r="B25" s="104" t="s">
        <v>348</v>
      </c>
      <c r="C25" s="427" t="s">
        <v>45</v>
      </c>
      <c r="D25" s="428">
        <v>96</v>
      </c>
      <c r="E25" s="428">
        <v>96</v>
      </c>
      <c r="G25" s="594" t="s">
        <v>293</v>
      </c>
      <c r="H25" s="595"/>
      <c r="I25" s="537">
        <f>I23+I24</f>
        <v>8255</v>
      </c>
      <c r="J25" s="537">
        <f>J23+J24</f>
        <v>8255</v>
      </c>
      <c r="L25" s="91" t="s">
        <v>447</v>
      </c>
      <c r="M25" s="92" t="s">
        <v>449</v>
      </c>
      <c r="N25" s="197">
        <v>0</v>
      </c>
      <c r="O25" s="197">
        <v>81301</v>
      </c>
    </row>
    <row r="26" spans="2:15" ht="13.5">
      <c r="B26" s="104" t="s">
        <v>349</v>
      </c>
      <c r="C26" s="100" t="s">
        <v>351</v>
      </c>
      <c r="D26" s="428">
        <v>1800</v>
      </c>
      <c r="E26" s="428">
        <v>1800</v>
      </c>
      <c r="G26" s="337"/>
      <c r="H26" s="328" t="s">
        <v>48</v>
      </c>
      <c r="I26" s="471"/>
      <c r="J26" s="471"/>
      <c r="L26" s="91" t="s">
        <v>458</v>
      </c>
      <c r="M26" s="92" t="s">
        <v>462</v>
      </c>
      <c r="N26" s="355">
        <v>25038</v>
      </c>
      <c r="O26" s="355">
        <v>0</v>
      </c>
    </row>
    <row r="27" spans="2:15" ht="13.5" thickBot="1">
      <c r="B27" s="104" t="s">
        <v>413</v>
      </c>
      <c r="C27" s="100" t="s">
        <v>676</v>
      </c>
      <c r="D27" s="428">
        <v>0</v>
      </c>
      <c r="E27" s="428">
        <v>2000</v>
      </c>
      <c r="G27" s="313" t="s">
        <v>232</v>
      </c>
      <c r="H27" s="314" t="s">
        <v>245</v>
      </c>
      <c r="I27" s="416">
        <v>200</v>
      </c>
      <c r="J27" s="416">
        <v>200</v>
      </c>
      <c r="L27" s="91" t="s">
        <v>526</v>
      </c>
      <c r="M27" s="92" t="s">
        <v>527</v>
      </c>
      <c r="N27" s="355">
        <v>6970</v>
      </c>
      <c r="O27" s="355">
        <v>40000</v>
      </c>
    </row>
    <row r="28" spans="2:15" ht="13.5" customHeight="1" thickBot="1">
      <c r="B28" s="104" t="s">
        <v>346</v>
      </c>
      <c r="C28" s="427" t="s">
        <v>46</v>
      </c>
      <c r="D28" s="428">
        <v>3000</v>
      </c>
      <c r="E28" s="428">
        <v>3550</v>
      </c>
      <c r="G28" s="596" t="s">
        <v>289</v>
      </c>
      <c r="H28" s="597"/>
      <c r="I28" s="415">
        <f>I27</f>
        <v>200</v>
      </c>
      <c r="J28" s="415">
        <f>J27</f>
        <v>200</v>
      </c>
      <c r="L28" s="91" t="s">
        <v>663</v>
      </c>
      <c r="M28" s="92" t="s">
        <v>664</v>
      </c>
      <c r="N28" s="362">
        <v>0</v>
      </c>
      <c r="O28" s="362">
        <v>800000</v>
      </c>
    </row>
    <row r="29" spans="2:15" ht="14.25" thickBot="1">
      <c r="B29" s="104" t="s">
        <v>346</v>
      </c>
      <c r="C29" s="427" t="s">
        <v>47</v>
      </c>
      <c r="D29" s="538">
        <v>2200</v>
      </c>
      <c r="E29" s="538">
        <v>2200</v>
      </c>
      <c r="G29" s="311" t="s">
        <v>259</v>
      </c>
      <c r="H29" s="312" t="s">
        <v>261</v>
      </c>
      <c r="I29" s="80">
        <v>300</v>
      </c>
      <c r="J29" s="80">
        <v>300</v>
      </c>
      <c r="L29" s="594" t="s">
        <v>41</v>
      </c>
      <c r="M29" s="595"/>
      <c r="N29" s="349">
        <f>N26+N28+N27</f>
        <v>32008</v>
      </c>
      <c r="O29" s="349">
        <f>O26+O28+O25+O27</f>
        <v>921301</v>
      </c>
    </row>
    <row r="30" spans="2:10" ht="14.25" customHeight="1">
      <c r="B30" s="104" t="s">
        <v>346</v>
      </c>
      <c r="C30" s="539" t="s">
        <v>177</v>
      </c>
      <c r="D30" s="428">
        <v>1300</v>
      </c>
      <c r="E30" s="428">
        <v>1300</v>
      </c>
      <c r="G30" s="311" t="s">
        <v>267</v>
      </c>
      <c r="H30" s="312" t="s">
        <v>268</v>
      </c>
      <c r="I30" s="80">
        <v>400</v>
      </c>
      <c r="J30" s="80">
        <v>600</v>
      </c>
    </row>
    <row r="31" spans="2:10" ht="13.5" thickBot="1">
      <c r="B31" s="104" t="s">
        <v>346</v>
      </c>
      <c r="C31" s="427" t="s">
        <v>17</v>
      </c>
      <c r="D31" s="428">
        <v>0</v>
      </c>
      <c r="E31" s="428">
        <v>0</v>
      </c>
      <c r="G31" s="313" t="s">
        <v>269</v>
      </c>
      <c r="H31" s="314" t="s">
        <v>270</v>
      </c>
      <c r="I31" s="82">
        <v>500</v>
      </c>
      <c r="J31" s="82">
        <v>500</v>
      </c>
    </row>
    <row r="32" spans="2:10" ht="13.5" thickBot="1">
      <c r="B32" s="104" t="s">
        <v>346</v>
      </c>
      <c r="C32" s="427" t="s">
        <v>96</v>
      </c>
      <c r="D32" s="428">
        <v>2500</v>
      </c>
      <c r="E32" s="428">
        <v>4448</v>
      </c>
      <c r="G32" s="596" t="s">
        <v>290</v>
      </c>
      <c r="H32" s="597"/>
      <c r="I32" s="304">
        <f>I29+I30+I31</f>
        <v>1200</v>
      </c>
      <c r="J32" s="170">
        <f>J29+J30+J31</f>
        <v>1400</v>
      </c>
    </row>
    <row r="33" spans="2:15" ht="14.25" thickBot="1">
      <c r="B33" s="104" t="s">
        <v>346</v>
      </c>
      <c r="C33" s="427" t="s">
        <v>175</v>
      </c>
      <c r="D33" s="428">
        <v>1000</v>
      </c>
      <c r="E33" s="428">
        <v>3500</v>
      </c>
      <c r="G33" s="311" t="s">
        <v>277</v>
      </c>
      <c r="H33" s="312" t="s">
        <v>279</v>
      </c>
      <c r="I33" s="446">
        <f>(I29+I31)*27%</f>
        <v>216</v>
      </c>
      <c r="J33" s="446">
        <f>(J29+J31)*27%</f>
        <v>216</v>
      </c>
      <c r="L33" s="273">
        <v>411000</v>
      </c>
      <c r="M33" s="272" t="s">
        <v>93</v>
      </c>
      <c r="N33" s="181" t="s">
        <v>105</v>
      </c>
      <c r="O33" s="181" t="s">
        <v>656</v>
      </c>
    </row>
    <row r="34" spans="2:15" ht="13.5" thickBot="1">
      <c r="B34" s="540" t="s">
        <v>550</v>
      </c>
      <c r="C34" s="429" t="s">
        <v>551</v>
      </c>
      <c r="D34" s="430">
        <f>SUM(D25:D33)</f>
        <v>11896</v>
      </c>
      <c r="E34" s="430">
        <f>SUM(E25:E33)</f>
        <v>18894</v>
      </c>
      <c r="G34" s="311" t="s">
        <v>280</v>
      </c>
      <c r="H34" s="312" t="s">
        <v>281</v>
      </c>
      <c r="I34" s="447">
        <v>3500</v>
      </c>
      <c r="J34" s="447">
        <v>3500</v>
      </c>
      <c r="L34" s="591" t="s">
        <v>39</v>
      </c>
      <c r="M34" s="592"/>
      <c r="N34" s="592"/>
      <c r="O34" s="593"/>
    </row>
    <row r="35" spans="2:15" ht="13.5" thickBot="1">
      <c r="B35" s="104" t="s">
        <v>344</v>
      </c>
      <c r="C35" s="523" t="s">
        <v>638</v>
      </c>
      <c r="D35" s="428">
        <v>1812</v>
      </c>
      <c r="E35" s="428">
        <v>1812</v>
      </c>
      <c r="G35" s="311" t="s">
        <v>282</v>
      </c>
      <c r="H35" s="312" t="s">
        <v>672</v>
      </c>
      <c r="I35" s="80">
        <v>6500</v>
      </c>
      <c r="J35" s="80">
        <v>500</v>
      </c>
      <c r="L35" s="93" t="s">
        <v>178</v>
      </c>
      <c r="M35" s="90" t="s">
        <v>286</v>
      </c>
      <c r="N35" s="307"/>
      <c r="O35" s="307"/>
    </row>
    <row r="36" spans="2:15" ht="13.5" thickBot="1">
      <c r="B36" s="104" t="s">
        <v>344</v>
      </c>
      <c r="C36" s="523" t="s">
        <v>549</v>
      </c>
      <c r="D36" s="428">
        <v>208</v>
      </c>
      <c r="E36" s="428">
        <v>500</v>
      </c>
      <c r="G36" s="609" t="s">
        <v>292</v>
      </c>
      <c r="H36" s="610"/>
      <c r="I36" s="170">
        <f>SUM(I33:I35)</f>
        <v>10216</v>
      </c>
      <c r="J36" s="170">
        <f>SUM(J33:J35)</f>
        <v>4216</v>
      </c>
      <c r="L36" s="101" t="s">
        <v>375</v>
      </c>
      <c r="M36" s="102" t="s">
        <v>369</v>
      </c>
      <c r="N36" s="451">
        <v>94488</v>
      </c>
      <c r="O36" s="451">
        <v>0</v>
      </c>
    </row>
    <row r="37" spans="2:15" ht="14.25" thickBot="1">
      <c r="B37" s="91" t="s">
        <v>408</v>
      </c>
      <c r="C37" s="523" t="s">
        <v>639</v>
      </c>
      <c r="D37" s="428">
        <v>3287</v>
      </c>
      <c r="E37" s="428">
        <v>3023</v>
      </c>
      <c r="G37" s="594" t="s">
        <v>57</v>
      </c>
      <c r="H37" s="608"/>
      <c r="I37" s="349">
        <f>I28+I32+I36</f>
        <v>11616</v>
      </c>
      <c r="J37" s="349">
        <f>J28+J32+J36</f>
        <v>5816</v>
      </c>
      <c r="L37" s="88" t="s">
        <v>385</v>
      </c>
      <c r="M37" s="89" t="s">
        <v>387</v>
      </c>
      <c r="N37" s="448">
        <f>N36*27%</f>
        <v>25511.760000000002</v>
      </c>
      <c r="O37" s="448">
        <f>O36*27%</f>
        <v>0</v>
      </c>
    </row>
    <row r="38" spans="2:15" ht="14.25" thickBot="1">
      <c r="B38" s="541"/>
      <c r="C38" s="542" t="s">
        <v>552</v>
      </c>
      <c r="D38" s="449">
        <f>D35+D36+D37</f>
        <v>5307</v>
      </c>
      <c r="E38" s="449">
        <f>E35+E36+E37</f>
        <v>5335</v>
      </c>
      <c r="G38" s="101" t="s">
        <v>352</v>
      </c>
      <c r="H38" s="89" t="s">
        <v>353</v>
      </c>
      <c r="I38" s="353">
        <v>19727</v>
      </c>
      <c r="J38" s="353">
        <f>95417-27482+136</f>
        <v>68071</v>
      </c>
      <c r="L38" s="594" t="s">
        <v>40</v>
      </c>
      <c r="M38" s="608"/>
      <c r="N38" s="452">
        <f>N36+N37</f>
        <v>119999.76000000001</v>
      </c>
      <c r="O38" s="452">
        <f>O36+O37</f>
        <v>0</v>
      </c>
    </row>
    <row r="39" spans="2:15" ht="14.25" thickBot="1">
      <c r="B39" s="594" t="s">
        <v>40</v>
      </c>
      <c r="C39" s="595"/>
      <c r="D39" s="450">
        <f>D38+D34</f>
        <v>17203</v>
      </c>
      <c r="E39" s="450">
        <f>E38+E34</f>
        <v>24229</v>
      </c>
      <c r="G39" s="249" t="s">
        <v>354</v>
      </c>
      <c r="H39" s="89" t="s">
        <v>689</v>
      </c>
      <c r="I39" s="353">
        <v>0</v>
      </c>
      <c r="J39" s="353">
        <v>102329</v>
      </c>
      <c r="L39" s="453"/>
      <c r="M39" s="112"/>
      <c r="N39" s="360"/>
      <c r="O39" s="360"/>
    </row>
    <row r="40" spans="2:15" ht="13.5" thickBot="1">
      <c r="B40" s="112"/>
      <c r="C40" s="184"/>
      <c r="D40" s="331"/>
      <c r="E40" s="331"/>
      <c r="G40" s="576" t="s">
        <v>358</v>
      </c>
      <c r="H40" s="577"/>
      <c r="I40" s="543">
        <f>I38</f>
        <v>19727</v>
      </c>
      <c r="J40" s="349">
        <f>J38+J39</f>
        <v>170400</v>
      </c>
      <c r="L40" s="591" t="s">
        <v>29</v>
      </c>
      <c r="M40" s="592"/>
      <c r="N40" s="592"/>
      <c r="O40" s="593"/>
    </row>
    <row r="41" spans="7:15" ht="14.25" thickBot="1">
      <c r="G41" s="594" t="s">
        <v>40</v>
      </c>
      <c r="H41" s="595"/>
      <c r="I41" s="534">
        <f>I25+I37+I40</f>
        <v>39598</v>
      </c>
      <c r="J41" s="534">
        <f>J25+J37+J40</f>
        <v>184471</v>
      </c>
      <c r="L41" s="93" t="s">
        <v>178</v>
      </c>
      <c r="M41" s="90" t="s">
        <v>286</v>
      </c>
      <c r="N41" s="307"/>
      <c r="O41" s="307"/>
    </row>
    <row r="42" spans="7:15" ht="14.25" thickBot="1">
      <c r="G42" s="544"/>
      <c r="H42" s="533"/>
      <c r="I42" s="352"/>
      <c r="J42" s="352"/>
      <c r="L42" s="104" t="s">
        <v>458</v>
      </c>
      <c r="M42" s="100" t="s">
        <v>462</v>
      </c>
      <c r="N42" s="353">
        <v>120000</v>
      </c>
      <c r="O42" s="353">
        <v>0</v>
      </c>
    </row>
    <row r="43" spans="3:15" ht="14.25" thickBot="1">
      <c r="C43" s="590" t="s">
        <v>618</v>
      </c>
      <c r="D43" s="590"/>
      <c r="E43" s="192"/>
      <c r="G43" s="591" t="s">
        <v>29</v>
      </c>
      <c r="H43" s="592"/>
      <c r="I43" s="592"/>
      <c r="J43" s="593"/>
      <c r="L43" s="594" t="s">
        <v>41</v>
      </c>
      <c r="M43" s="595"/>
      <c r="N43" s="349">
        <f>N40+N42+N41</f>
        <v>120000</v>
      </c>
      <c r="O43" s="349">
        <f>O40+O42+O41</f>
        <v>0</v>
      </c>
    </row>
    <row r="44" spans="3:10" ht="13.5" customHeight="1" thickBot="1">
      <c r="C44" s="472" t="s">
        <v>286</v>
      </c>
      <c r="D44" s="545" t="s">
        <v>674</v>
      </c>
      <c r="E44" s="546" t="s">
        <v>675</v>
      </c>
      <c r="G44" s="93" t="s">
        <v>178</v>
      </c>
      <c r="H44" s="90" t="s">
        <v>286</v>
      </c>
      <c r="I44" s="307"/>
      <c r="J44" s="307"/>
    </row>
    <row r="45" spans="3:10" ht="12.75">
      <c r="C45" s="282" t="s">
        <v>619</v>
      </c>
      <c r="D45" s="548">
        <v>100</v>
      </c>
      <c r="E45" s="463">
        <v>300</v>
      </c>
      <c r="G45" s="101" t="s">
        <v>501</v>
      </c>
      <c r="H45" s="102" t="s">
        <v>503</v>
      </c>
      <c r="I45" s="547">
        <v>300</v>
      </c>
      <c r="J45" s="547">
        <v>300</v>
      </c>
    </row>
    <row r="46" spans="3:10" ht="13.5" customHeight="1">
      <c r="C46" s="281" t="s">
        <v>620</v>
      </c>
      <c r="D46" s="474">
        <v>250</v>
      </c>
      <c r="E46" s="473">
        <v>600</v>
      </c>
      <c r="G46" s="104" t="s">
        <v>299</v>
      </c>
      <c r="H46" s="100" t="s">
        <v>518</v>
      </c>
      <c r="I46" s="444">
        <f>I45*27%</f>
        <v>81</v>
      </c>
      <c r="J46" s="444">
        <f>J45*27%</f>
        <v>81</v>
      </c>
    </row>
    <row r="47" spans="3:10" ht="14.25" customHeight="1" thickBot="1">
      <c r="C47" s="281" t="s">
        <v>621</v>
      </c>
      <c r="D47" s="474">
        <v>100</v>
      </c>
      <c r="E47" s="473">
        <v>320</v>
      </c>
      <c r="G47" s="270" t="s">
        <v>554</v>
      </c>
      <c r="H47" s="168" t="s">
        <v>553</v>
      </c>
      <c r="I47" s="408">
        <v>4000</v>
      </c>
      <c r="J47" s="408">
        <v>4000</v>
      </c>
    </row>
    <row r="48" spans="3:10" ht="14.25" thickBot="1">
      <c r="C48" s="281" t="s">
        <v>622</v>
      </c>
      <c r="D48" s="474">
        <v>150</v>
      </c>
      <c r="E48" s="473">
        <v>250</v>
      </c>
      <c r="G48" s="594" t="s">
        <v>41</v>
      </c>
      <c r="H48" s="595"/>
      <c r="I48" s="349">
        <f>I45+I46+I47</f>
        <v>4381</v>
      </c>
      <c r="J48" s="349">
        <f>J45+J46+J47</f>
        <v>4381</v>
      </c>
    </row>
    <row r="49" spans="3:5" ht="12.75">
      <c r="C49" s="281" t="s">
        <v>623</v>
      </c>
      <c r="D49" s="474">
        <v>450</v>
      </c>
      <c r="E49" s="473">
        <v>885</v>
      </c>
    </row>
    <row r="50" spans="3:5" ht="12.75">
      <c r="C50" s="281" t="s">
        <v>624</v>
      </c>
      <c r="D50" s="474">
        <v>100</v>
      </c>
      <c r="E50" s="473">
        <v>180</v>
      </c>
    </row>
    <row r="51" spans="3:5" ht="12.75">
      <c r="C51" s="281" t="s">
        <v>625</v>
      </c>
      <c r="D51" s="474">
        <v>400</v>
      </c>
      <c r="E51" s="473">
        <v>460</v>
      </c>
    </row>
    <row r="52" spans="3:5" ht="12.75">
      <c r="C52" s="281" t="s">
        <v>626</v>
      </c>
      <c r="D52" s="474">
        <v>300</v>
      </c>
      <c r="E52" s="473">
        <v>550</v>
      </c>
    </row>
    <row r="53" spans="3:5" ht="12.75">
      <c r="C53" s="281" t="s">
        <v>627</v>
      </c>
      <c r="D53" s="474">
        <v>420</v>
      </c>
      <c r="E53" s="473">
        <v>400</v>
      </c>
    </row>
    <row r="54" spans="3:5" ht="12.75">
      <c r="C54" s="281" t="s">
        <v>628</v>
      </c>
      <c r="D54" s="474">
        <v>100</v>
      </c>
      <c r="E54" s="473">
        <v>150</v>
      </c>
    </row>
    <row r="55" spans="3:5" ht="13.5" thickBot="1">
      <c r="C55" s="549" t="s">
        <v>629</v>
      </c>
      <c r="D55" s="550">
        <v>130</v>
      </c>
      <c r="E55" s="551">
        <v>353</v>
      </c>
    </row>
    <row r="56" spans="3:12" ht="13.5" thickBot="1">
      <c r="C56" s="472" t="s">
        <v>630</v>
      </c>
      <c r="D56" s="552">
        <f>SUM(D45:D55)</f>
        <v>2500</v>
      </c>
      <c r="E56" s="553">
        <f>SUM(E45:E55)</f>
        <v>4448</v>
      </c>
      <c r="L56" s="112"/>
    </row>
    <row r="57" ht="12.75">
      <c r="M57" s="112"/>
    </row>
    <row r="60" spans="14:15" ht="12.75">
      <c r="N60" s="112"/>
      <c r="O60" s="112"/>
    </row>
    <row r="67" ht="12.75">
      <c r="B67" s="112"/>
    </row>
    <row r="69" ht="25.5" customHeight="1"/>
    <row r="74" spans="1:16" s="10" customFormat="1" ht="12.75">
      <c r="A74" s="11"/>
      <c r="B74" s="84"/>
      <c r="C74" s="84"/>
      <c r="D74" s="84"/>
      <c r="E74" s="84"/>
      <c r="F74" s="11"/>
      <c r="G74" s="84"/>
      <c r="H74" s="84"/>
      <c r="I74" s="192"/>
      <c r="J74" s="192"/>
      <c r="K74" s="84"/>
      <c r="L74" s="84"/>
      <c r="M74" s="84"/>
      <c r="N74" s="84"/>
      <c r="O74" s="84"/>
      <c r="P74" s="16"/>
    </row>
    <row r="76" ht="12.75">
      <c r="K76" s="112"/>
    </row>
    <row r="77" ht="12.75">
      <c r="P77" s="417"/>
    </row>
    <row r="79" ht="12.75" customHeight="1"/>
    <row r="80" ht="16.5" customHeight="1"/>
    <row r="85" ht="15.75" customHeight="1"/>
    <row r="103" ht="14.25" customHeight="1"/>
    <row r="104" ht="12.75" customHeight="1"/>
  </sheetData>
  <sheetProtection/>
  <mergeCells count="37">
    <mergeCell ref="G21:J21"/>
    <mergeCell ref="G43:J43"/>
    <mergeCell ref="L43:M43"/>
    <mergeCell ref="G48:H48"/>
    <mergeCell ref="L20:M20"/>
    <mergeCell ref="L21:M21"/>
    <mergeCell ref="G41:H41"/>
    <mergeCell ref="G40:H40"/>
    <mergeCell ref="G37:H37"/>
    <mergeCell ref="L40:O40"/>
    <mergeCell ref="B16:E16"/>
    <mergeCell ref="G16:H16"/>
    <mergeCell ref="G17:H17"/>
    <mergeCell ref="B19:C19"/>
    <mergeCell ref="B23:E23"/>
    <mergeCell ref="L38:M38"/>
    <mergeCell ref="G36:H36"/>
    <mergeCell ref="L23:O23"/>
    <mergeCell ref="L29:M29"/>
    <mergeCell ref="L34:O34"/>
    <mergeCell ref="L2:O2"/>
    <mergeCell ref="G13:H13"/>
    <mergeCell ref="G6:H6"/>
    <mergeCell ref="G9:J9"/>
    <mergeCell ref="L10:M10"/>
    <mergeCell ref="L18:M18"/>
    <mergeCell ref="L15:M15"/>
    <mergeCell ref="C43:D43"/>
    <mergeCell ref="B2:E2"/>
    <mergeCell ref="B9:E9"/>
    <mergeCell ref="B5:C5"/>
    <mergeCell ref="B12:C12"/>
    <mergeCell ref="G2:J2"/>
    <mergeCell ref="G25:H25"/>
    <mergeCell ref="G28:H28"/>
    <mergeCell ref="G32:H32"/>
    <mergeCell ref="B39:C39"/>
  </mergeCells>
  <printOptions/>
  <pageMargins left="0.75" right="0.75" top="1" bottom="1" header="0.5" footer="0.5"/>
  <pageSetup horizontalDpi="600" verticalDpi="600" orientation="portrait" paperSize="9" scale="76" r:id="rId1"/>
  <colBreaks count="2" manualBreakCount="2">
    <brk id="6" max="58" man="1"/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S110"/>
  <sheetViews>
    <sheetView zoomScalePageLayoutView="0" workbookViewId="0" topLeftCell="A13">
      <selection activeCell="H10" sqref="H10"/>
    </sheetView>
  </sheetViews>
  <sheetFormatPr defaultColWidth="9.140625" defaultRowHeight="12.75"/>
  <cols>
    <col min="1" max="1" width="9.140625" style="84" customWidth="1"/>
    <col min="2" max="2" width="42.28125" style="84" customWidth="1"/>
    <col min="3" max="3" width="9.140625" style="192" customWidth="1"/>
    <col min="4" max="4" width="7.8515625" style="192" customWidth="1"/>
    <col min="5" max="5" width="9.8515625" style="192" customWidth="1"/>
    <col min="6" max="6" width="9.140625" style="192" customWidth="1"/>
    <col min="7" max="7" width="7.8515625" style="192" customWidth="1"/>
    <col min="8" max="8" width="9.8515625" style="192" customWidth="1"/>
    <col min="9" max="9" width="9.8515625" style="9" customWidth="1"/>
    <col min="10" max="10" width="9.140625" style="84" customWidth="1"/>
    <col min="11" max="11" width="42.140625" style="84" customWidth="1"/>
    <col min="12" max="13" width="9.140625" style="192" customWidth="1"/>
    <col min="14" max="14" width="9.8515625" style="9" customWidth="1"/>
    <col min="15" max="15" width="9.140625" style="112" customWidth="1"/>
    <col min="16" max="16" width="36.00390625" style="112" customWidth="1"/>
    <col min="17" max="18" width="9.140625" style="84" customWidth="1"/>
    <col min="19" max="19" width="10.140625" style="16" bestFit="1" customWidth="1"/>
  </cols>
  <sheetData>
    <row r="1" spans="1:19" s="27" customFormat="1" ht="15.75" thickBot="1">
      <c r="A1" s="273">
        <v>841403</v>
      </c>
      <c r="B1" s="273" t="s">
        <v>6</v>
      </c>
      <c r="C1" s="614" t="s">
        <v>105</v>
      </c>
      <c r="D1" s="615"/>
      <c r="E1" s="616"/>
      <c r="F1" s="614" t="s">
        <v>656</v>
      </c>
      <c r="G1" s="615"/>
      <c r="H1" s="616"/>
      <c r="I1" s="50"/>
      <c r="J1" s="295">
        <v>562913</v>
      </c>
      <c r="K1" s="294" t="s">
        <v>112</v>
      </c>
      <c r="L1" s="293" t="s">
        <v>105</v>
      </c>
      <c r="M1" s="293" t="s">
        <v>656</v>
      </c>
      <c r="N1" s="50"/>
      <c r="O1" s="483">
        <v>890443</v>
      </c>
      <c r="P1" s="484" t="s">
        <v>102</v>
      </c>
      <c r="Q1" s="485" t="s">
        <v>105</v>
      </c>
      <c r="R1" s="485" t="s">
        <v>656</v>
      </c>
      <c r="S1" s="44"/>
    </row>
    <row r="2" spans="1:18" ht="15" thickBot="1">
      <c r="A2" s="617"/>
      <c r="B2" s="618"/>
      <c r="C2" s="482" t="s">
        <v>2</v>
      </c>
      <c r="D2" s="481" t="s">
        <v>100</v>
      </c>
      <c r="E2" s="486" t="s">
        <v>31</v>
      </c>
      <c r="F2" s="482" t="s">
        <v>2</v>
      </c>
      <c r="G2" s="481" t="s">
        <v>100</v>
      </c>
      <c r="H2" s="486" t="s">
        <v>31</v>
      </c>
      <c r="I2" s="49"/>
      <c r="J2" s="611" t="s">
        <v>39</v>
      </c>
      <c r="K2" s="612"/>
      <c r="L2" s="612"/>
      <c r="M2" s="613"/>
      <c r="N2" s="49"/>
      <c r="O2" s="611" t="s">
        <v>39</v>
      </c>
      <c r="P2" s="612"/>
      <c r="Q2" s="612"/>
      <c r="R2" s="613"/>
    </row>
    <row r="3" spans="1:19" ht="15" thickBot="1">
      <c r="A3" s="611" t="s">
        <v>39</v>
      </c>
      <c r="B3" s="612"/>
      <c r="C3" s="612"/>
      <c r="D3" s="612"/>
      <c r="E3" s="612"/>
      <c r="F3" s="612"/>
      <c r="G3" s="612"/>
      <c r="H3" s="613"/>
      <c r="I3" s="11"/>
      <c r="J3" s="305" t="s">
        <v>178</v>
      </c>
      <c r="K3" s="296" t="s">
        <v>286</v>
      </c>
      <c r="L3" s="306"/>
      <c r="M3" s="306"/>
      <c r="N3" s="11"/>
      <c r="O3" s="93" t="s">
        <v>178</v>
      </c>
      <c r="P3" s="90" t="s">
        <v>286</v>
      </c>
      <c r="Q3" s="307"/>
      <c r="R3" s="307"/>
      <c r="S3" s="45"/>
    </row>
    <row r="4" spans="1:18" ht="14.25" customHeight="1" thickBot="1">
      <c r="A4" s="93" t="s">
        <v>178</v>
      </c>
      <c r="B4" s="90" t="s">
        <v>286</v>
      </c>
      <c r="C4" s="621"/>
      <c r="D4" s="622"/>
      <c r="E4" s="622"/>
      <c r="F4" s="622"/>
      <c r="G4" s="622"/>
      <c r="H4" s="623"/>
      <c r="I4" s="42"/>
      <c r="J4" s="487" t="s">
        <v>185</v>
      </c>
      <c r="K4" s="488" t="s">
        <v>180</v>
      </c>
      <c r="L4" s="306">
        <v>2513</v>
      </c>
      <c r="M4" s="306">
        <v>2652</v>
      </c>
      <c r="N4" s="42"/>
      <c r="O4" s="489" t="s">
        <v>185</v>
      </c>
      <c r="P4" s="490" t="s">
        <v>180</v>
      </c>
      <c r="Q4" s="491">
        <v>1300</v>
      </c>
      <c r="R4" s="491">
        <v>1500</v>
      </c>
    </row>
    <row r="5" spans="1:18" ht="14.25" thickBot="1">
      <c r="A5" s="489" t="s">
        <v>185</v>
      </c>
      <c r="B5" s="490" t="s">
        <v>180</v>
      </c>
      <c r="C5" s="176">
        <v>5239</v>
      </c>
      <c r="D5" s="277">
        <v>10557</v>
      </c>
      <c r="E5" s="492">
        <f>SUM(C5:D5)</f>
        <v>15796</v>
      </c>
      <c r="F5" s="176">
        <v>6083</v>
      </c>
      <c r="G5" s="277">
        <v>8987</v>
      </c>
      <c r="H5" s="492">
        <f aca="true" t="shared" si="0" ref="H5:H15">SUM(F5:G5)</f>
        <v>15070</v>
      </c>
      <c r="I5" s="42"/>
      <c r="J5" s="617" t="s">
        <v>287</v>
      </c>
      <c r="K5" s="618"/>
      <c r="L5" s="170">
        <f>L4</f>
        <v>2513</v>
      </c>
      <c r="M5" s="170">
        <f>M4</f>
        <v>2652</v>
      </c>
      <c r="N5" s="42"/>
      <c r="O5" s="292" t="s">
        <v>194</v>
      </c>
      <c r="P5" s="493" t="s">
        <v>108</v>
      </c>
      <c r="Q5" s="491">
        <v>0</v>
      </c>
      <c r="R5" s="491">
        <v>0</v>
      </c>
    </row>
    <row r="6" spans="1:18" ht="14.25" thickBot="1">
      <c r="A6" s="617" t="s">
        <v>287</v>
      </c>
      <c r="B6" s="618"/>
      <c r="C6" s="177">
        <f>C5</f>
        <v>5239</v>
      </c>
      <c r="D6" s="309">
        <f>D5</f>
        <v>10557</v>
      </c>
      <c r="E6" s="275">
        <f>SUM(C6:D6)</f>
        <v>15796</v>
      </c>
      <c r="F6" s="177">
        <f>F5</f>
        <v>6083</v>
      </c>
      <c r="G6" s="309">
        <f>G5</f>
        <v>8987</v>
      </c>
      <c r="H6" s="275">
        <f t="shared" si="0"/>
        <v>15070</v>
      </c>
      <c r="I6" s="42"/>
      <c r="J6" s="302" t="s">
        <v>194</v>
      </c>
      <c r="K6" s="494" t="s">
        <v>108</v>
      </c>
      <c r="L6" s="78">
        <v>144</v>
      </c>
      <c r="M6" s="78">
        <v>192</v>
      </c>
      <c r="N6" s="42"/>
      <c r="O6" s="495" t="s">
        <v>193</v>
      </c>
      <c r="P6" s="496" t="s">
        <v>114</v>
      </c>
      <c r="Q6" s="288">
        <v>100</v>
      </c>
      <c r="R6" s="288">
        <v>200</v>
      </c>
    </row>
    <row r="7" spans="1:18" ht="14.25" thickBot="1">
      <c r="A7" s="302" t="s">
        <v>194</v>
      </c>
      <c r="B7" s="303" t="s">
        <v>108</v>
      </c>
      <c r="C7" s="497">
        <v>318</v>
      </c>
      <c r="D7" s="498">
        <v>486</v>
      </c>
      <c r="E7" s="279">
        <f>SUM(C7:D7)</f>
        <v>804</v>
      </c>
      <c r="F7" s="497">
        <v>464</v>
      </c>
      <c r="G7" s="498">
        <v>576</v>
      </c>
      <c r="H7" s="279">
        <f t="shared" si="0"/>
        <v>1040</v>
      </c>
      <c r="I7" s="42"/>
      <c r="J7" s="499" t="s">
        <v>193</v>
      </c>
      <c r="K7" s="500" t="s">
        <v>114</v>
      </c>
      <c r="L7" s="82">
        <v>0</v>
      </c>
      <c r="M7" s="82">
        <v>0</v>
      </c>
      <c r="N7" s="42"/>
      <c r="O7" s="624" t="s">
        <v>61</v>
      </c>
      <c r="P7" s="625"/>
      <c r="Q7" s="290">
        <f>SUM(Q4:Q6)</f>
        <v>1400</v>
      </c>
      <c r="R7" s="290">
        <f>SUM(R4:R6)</f>
        <v>1700</v>
      </c>
    </row>
    <row r="8" spans="1:18" ht="14.25" thickBot="1">
      <c r="A8" s="499" t="s">
        <v>193</v>
      </c>
      <c r="B8" s="175" t="s">
        <v>114</v>
      </c>
      <c r="C8" s="180">
        <v>115</v>
      </c>
      <c r="D8" s="180">
        <v>200</v>
      </c>
      <c r="E8" s="176">
        <f>SUM(C8:D8)</f>
        <v>315</v>
      </c>
      <c r="F8" s="180">
        <v>115</v>
      </c>
      <c r="G8" s="180">
        <v>200</v>
      </c>
      <c r="H8" s="176">
        <f t="shared" si="0"/>
        <v>315</v>
      </c>
      <c r="I8" s="42"/>
      <c r="J8" s="617" t="s">
        <v>288</v>
      </c>
      <c r="K8" s="618"/>
      <c r="L8" s="170">
        <f>L6+L7</f>
        <v>144</v>
      </c>
      <c r="M8" s="170">
        <f>M6+M7</f>
        <v>192</v>
      </c>
      <c r="N8" s="42"/>
      <c r="O8" s="501" t="s">
        <v>201</v>
      </c>
      <c r="P8" s="502" t="s">
        <v>113</v>
      </c>
      <c r="Q8" s="503">
        <f>Q4*13.5%</f>
        <v>175.5</v>
      </c>
      <c r="R8" s="503">
        <f>R4*13.5%</f>
        <v>202.5</v>
      </c>
    </row>
    <row r="9" spans="1:18" ht="14.25" thickBot="1">
      <c r="A9" s="617" t="s">
        <v>288</v>
      </c>
      <c r="B9" s="618"/>
      <c r="C9" s="256">
        <f aca="true" t="shared" si="1" ref="C9:H9">C7+C8</f>
        <v>433</v>
      </c>
      <c r="D9" s="256">
        <f t="shared" si="1"/>
        <v>686</v>
      </c>
      <c r="E9" s="177">
        <f t="shared" si="1"/>
        <v>1119</v>
      </c>
      <c r="F9" s="256">
        <f t="shared" si="1"/>
        <v>579</v>
      </c>
      <c r="G9" s="256">
        <f t="shared" si="1"/>
        <v>776</v>
      </c>
      <c r="H9" s="177">
        <f t="shared" si="1"/>
        <v>1355</v>
      </c>
      <c r="I9" s="42"/>
      <c r="J9" s="489" t="s">
        <v>198</v>
      </c>
      <c r="K9" s="504" t="s">
        <v>199</v>
      </c>
      <c r="L9" s="310">
        <v>0</v>
      </c>
      <c r="M9" s="310">
        <v>0</v>
      </c>
      <c r="N9" s="42"/>
      <c r="O9" s="626" t="s">
        <v>583</v>
      </c>
      <c r="P9" s="627"/>
      <c r="Q9" s="505">
        <f>SUM(Q8:Q8)</f>
        <v>175.5</v>
      </c>
      <c r="R9" s="505">
        <f>SUM(R8:R8)</f>
        <v>202.5</v>
      </c>
    </row>
    <row r="10" spans="1:18" ht="14.25" thickBot="1">
      <c r="A10" s="302" t="s">
        <v>198</v>
      </c>
      <c r="B10" s="303" t="s">
        <v>199</v>
      </c>
      <c r="C10" s="284">
        <v>0</v>
      </c>
      <c r="D10" s="285">
        <v>1053</v>
      </c>
      <c r="E10" s="279">
        <f>SUM(C10:D10)</f>
        <v>1053</v>
      </c>
      <c r="F10" s="284">
        <v>0</v>
      </c>
      <c r="G10" s="285">
        <v>1047</v>
      </c>
      <c r="H10" s="279">
        <f t="shared" si="0"/>
        <v>1047</v>
      </c>
      <c r="I10" s="42"/>
      <c r="J10" s="617" t="s">
        <v>33</v>
      </c>
      <c r="K10" s="618"/>
      <c r="L10" s="170">
        <f>L9</f>
        <v>0</v>
      </c>
      <c r="M10" s="170">
        <f>M9</f>
        <v>0</v>
      </c>
      <c r="N10" s="42"/>
      <c r="O10" s="617" t="s">
        <v>61</v>
      </c>
      <c r="P10" s="618"/>
      <c r="Q10" s="290">
        <f>Q7+Q9</f>
        <v>1575.5</v>
      </c>
      <c r="R10" s="290">
        <f>R7+R9</f>
        <v>1902.5</v>
      </c>
    </row>
    <row r="11" spans="1:18" ht="15" customHeight="1" thickBot="1">
      <c r="A11" s="617" t="s">
        <v>33</v>
      </c>
      <c r="B11" s="618"/>
      <c r="C11" s="177">
        <f>SUM(C10:C10)</f>
        <v>0</v>
      </c>
      <c r="D11" s="309">
        <f>SUM(D10:D10)</f>
        <v>1053</v>
      </c>
      <c r="E11" s="275">
        <f>SUM(C11:D11)</f>
        <v>1053</v>
      </c>
      <c r="F11" s="177">
        <f>SUM(F10:F10)</f>
        <v>0</v>
      </c>
      <c r="G11" s="309">
        <f>SUM(G10:G10)</f>
        <v>1047</v>
      </c>
      <c r="H11" s="275">
        <f t="shared" si="0"/>
        <v>1047</v>
      </c>
      <c r="I11" s="42"/>
      <c r="J11" s="617" t="s">
        <v>61</v>
      </c>
      <c r="K11" s="618"/>
      <c r="L11" s="170">
        <f>L5+L8+L10</f>
        <v>2657</v>
      </c>
      <c r="M11" s="170">
        <f>M5+M8+M10</f>
        <v>2844</v>
      </c>
      <c r="N11" s="42"/>
      <c r="O11" s="506" t="s">
        <v>221</v>
      </c>
      <c r="P11" s="278" t="s">
        <v>582</v>
      </c>
      <c r="Q11" s="284">
        <v>200</v>
      </c>
      <c r="R11" s="284">
        <v>200</v>
      </c>
    </row>
    <row r="12" spans="1:18" ht="14.25" thickBot="1">
      <c r="A12" s="617" t="s">
        <v>61</v>
      </c>
      <c r="B12" s="618"/>
      <c r="C12" s="507">
        <f aca="true" t="shared" si="2" ref="C12:H12">C6+C9+C11</f>
        <v>5672</v>
      </c>
      <c r="D12" s="507">
        <f t="shared" si="2"/>
        <v>12296</v>
      </c>
      <c r="E12" s="507">
        <f t="shared" si="2"/>
        <v>17968</v>
      </c>
      <c r="F12" s="507">
        <f t="shared" si="2"/>
        <v>6662</v>
      </c>
      <c r="G12" s="507">
        <f t="shared" si="2"/>
        <v>10810</v>
      </c>
      <c r="H12" s="507">
        <f t="shared" si="2"/>
        <v>17472</v>
      </c>
      <c r="I12" s="42"/>
      <c r="J12" s="508" t="s">
        <v>201</v>
      </c>
      <c r="K12" s="509" t="s">
        <v>115</v>
      </c>
      <c r="L12" s="78">
        <f>L5*27%</f>
        <v>678.51</v>
      </c>
      <c r="M12" s="78">
        <f>M5*27%</f>
        <v>716.0400000000001</v>
      </c>
      <c r="N12" s="42"/>
      <c r="O12" s="311" t="s">
        <v>273</v>
      </c>
      <c r="P12" s="312" t="s">
        <v>49</v>
      </c>
      <c r="Q12" s="199">
        <v>0</v>
      </c>
      <c r="R12" s="199">
        <v>0</v>
      </c>
    </row>
    <row r="13" spans="1:18" ht="13.5" thickBot="1">
      <c r="A13" s="510" t="s">
        <v>201</v>
      </c>
      <c r="B13" s="173" t="s">
        <v>115</v>
      </c>
      <c r="C13" s="174">
        <f>(C6+C11)*27%</f>
        <v>1414.5300000000002</v>
      </c>
      <c r="D13" s="174">
        <f>(D6+D11)*27%</f>
        <v>3134.7000000000003</v>
      </c>
      <c r="E13" s="511">
        <v>4866</v>
      </c>
      <c r="F13" s="174">
        <f>(F6+F11)*27%</f>
        <v>1642.41</v>
      </c>
      <c r="G13" s="174">
        <f>(G6+G11)*27%</f>
        <v>2709.1800000000003</v>
      </c>
      <c r="H13" s="511">
        <v>4866</v>
      </c>
      <c r="I13" s="42"/>
      <c r="J13" s="510" t="s">
        <v>202</v>
      </c>
      <c r="K13" s="512" t="s">
        <v>580</v>
      </c>
      <c r="L13" s="80">
        <f>L8*1.19*14%</f>
        <v>23.9904</v>
      </c>
      <c r="M13" s="80">
        <f>M8*1.19*14%</f>
        <v>31.9872</v>
      </c>
      <c r="N13" s="42"/>
      <c r="O13" s="313" t="s">
        <v>277</v>
      </c>
      <c r="P13" s="314" t="s">
        <v>279</v>
      </c>
      <c r="Q13" s="513">
        <f>Q11*27%</f>
        <v>54</v>
      </c>
      <c r="R13" s="513">
        <f>R11*27%</f>
        <v>54</v>
      </c>
    </row>
    <row r="14" spans="1:18" ht="14.25" thickBot="1">
      <c r="A14" s="510" t="s">
        <v>202</v>
      </c>
      <c r="B14" s="173" t="s">
        <v>580</v>
      </c>
      <c r="C14" s="174">
        <f>C7*1.19*14%</f>
        <v>52.9788</v>
      </c>
      <c r="D14" s="174">
        <f>D7*1.19*14%</f>
        <v>80.96759999999999</v>
      </c>
      <c r="E14" s="511">
        <f>SUM(C14:D14)</f>
        <v>133.94639999999998</v>
      </c>
      <c r="F14" s="174">
        <f>F7*1.19*14%</f>
        <v>77.3024</v>
      </c>
      <c r="G14" s="174">
        <f>G7*1.19*14%</f>
        <v>95.9616</v>
      </c>
      <c r="H14" s="511">
        <f t="shared" si="0"/>
        <v>173.264</v>
      </c>
      <c r="I14" s="42"/>
      <c r="J14" s="514" t="s">
        <v>206</v>
      </c>
      <c r="K14" s="500" t="s">
        <v>581</v>
      </c>
      <c r="L14" s="82">
        <f>L6*1.19*16%</f>
        <v>27.417599999999997</v>
      </c>
      <c r="M14" s="82">
        <v>35</v>
      </c>
      <c r="N14" s="42"/>
      <c r="O14" s="628" t="s">
        <v>57</v>
      </c>
      <c r="P14" s="629"/>
      <c r="Q14" s="291">
        <f>Q11+Q12+Q13</f>
        <v>254</v>
      </c>
      <c r="R14" s="291">
        <f>R11+R12+R13</f>
        <v>254</v>
      </c>
    </row>
    <row r="15" spans="1:19" ht="14.25" thickBot="1">
      <c r="A15" s="514" t="s">
        <v>206</v>
      </c>
      <c r="B15" s="175" t="s">
        <v>581</v>
      </c>
      <c r="C15" s="176">
        <f>C7*1.19*16%</f>
        <v>60.5472</v>
      </c>
      <c r="D15" s="176">
        <f>D7*1.19*16%</f>
        <v>92.53439999999999</v>
      </c>
      <c r="E15" s="515">
        <f>SUM(C15:D15)</f>
        <v>153.08159999999998</v>
      </c>
      <c r="F15" s="176">
        <v>57</v>
      </c>
      <c r="G15" s="176">
        <v>103</v>
      </c>
      <c r="H15" s="515">
        <f t="shared" si="0"/>
        <v>160</v>
      </c>
      <c r="I15" s="42"/>
      <c r="J15" s="617" t="s">
        <v>579</v>
      </c>
      <c r="K15" s="618"/>
      <c r="L15" s="170">
        <f>L12+L13+L14</f>
        <v>729.918</v>
      </c>
      <c r="M15" s="170">
        <f>M12+M13+M14</f>
        <v>783.0272000000001</v>
      </c>
      <c r="N15" s="42"/>
      <c r="O15" s="617" t="s">
        <v>40</v>
      </c>
      <c r="P15" s="618"/>
      <c r="Q15" s="516">
        <f>Q14+Q10</f>
        <v>1829.5</v>
      </c>
      <c r="R15" s="516">
        <f>R14+R10</f>
        <v>2156.5</v>
      </c>
      <c r="S15"/>
    </row>
    <row r="16" spans="1:19" ht="14.25" thickBot="1">
      <c r="A16" s="617" t="s">
        <v>579</v>
      </c>
      <c r="B16" s="618"/>
      <c r="C16" s="177">
        <f>SUM(C13:C15)</f>
        <v>1528.0560000000003</v>
      </c>
      <c r="D16" s="309">
        <f>SUM(D13:D15)</f>
        <v>3308.202</v>
      </c>
      <c r="E16" s="275">
        <f>SUM(C16:D16)</f>
        <v>4836.258000000001</v>
      </c>
      <c r="F16" s="177">
        <f>SUM(F13:F15)</f>
        <v>1776.7124000000001</v>
      </c>
      <c r="G16" s="309">
        <f>SUM(G13:G15)</f>
        <v>2908.1416000000004</v>
      </c>
      <c r="H16" s="275">
        <f>SUM(F16:G16)</f>
        <v>4684.854</v>
      </c>
      <c r="I16" s="42"/>
      <c r="J16" s="628" t="s">
        <v>293</v>
      </c>
      <c r="K16" s="629"/>
      <c r="L16" s="315">
        <f>L15+L11</f>
        <v>3386.918</v>
      </c>
      <c r="M16" s="315">
        <f>M15+M11</f>
        <v>3627.0272</v>
      </c>
      <c r="N16" s="42"/>
      <c r="O16" s="28"/>
      <c r="P16" s="9"/>
      <c r="Q16" s="9"/>
      <c r="R16" s="9"/>
      <c r="S16"/>
    </row>
    <row r="17" spans="1:19" ht="14.25" thickBot="1">
      <c r="A17" s="617" t="s">
        <v>293</v>
      </c>
      <c r="B17" s="618"/>
      <c r="C17" s="517">
        <f aca="true" t="shared" si="3" ref="C17:H17">C16+C12</f>
        <v>7200.0560000000005</v>
      </c>
      <c r="D17" s="517">
        <f t="shared" si="3"/>
        <v>15604.202000000001</v>
      </c>
      <c r="E17" s="517">
        <f t="shared" si="3"/>
        <v>22804.258</v>
      </c>
      <c r="F17" s="517">
        <f t="shared" si="3"/>
        <v>8438.7124</v>
      </c>
      <c r="G17" s="517">
        <f t="shared" si="3"/>
        <v>13718.1416</v>
      </c>
      <c r="H17" s="517">
        <f t="shared" si="3"/>
        <v>22156.854</v>
      </c>
      <c r="I17" s="42"/>
      <c r="J17" s="316" t="s">
        <v>207</v>
      </c>
      <c r="K17" s="276" t="s">
        <v>597</v>
      </c>
      <c r="L17" s="197">
        <v>0</v>
      </c>
      <c r="M17" s="197">
        <v>0</v>
      </c>
      <c r="N17" s="42"/>
      <c r="O17" s="28"/>
      <c r="P17" s="9"/>
      <c r="Q17" s="9"/>
      <c r="R17" s="9"/>
      <c r="S17"/>
    </row>
    <row r="18" spans="1:19" ht="12.75">
      <c r="A18" s="302" t="s">
        <v>207</v>
      </c>
      <c r="B18" s="278" t="s">
        <v>597</v>
      </c>
      <c r="C18" s="279">
        <v>0</v>
      </c>
      <c r="D18" s="280">
        <v>0</v>
      </c>
      <c r="E18" s="279">
        <f aca="true" t="shared" si="4" ref="E18:E25">C18+D18</f>
        <v>0</v>
      </c>
      <c r="F18" s="279">
        <v>0</v>
      </c>
      <c r="G18" s="280">
        <v>5</v>
      </c>
      <c r="H18" s="279">
        <f aca="true" t="shared" si="5" ref="H18:H23">F18+G18</f>
        <v>5</v>
      </c>
      <c r="I18" s="42"/>
      <c r="J18" s="311" t="s">
        <v>210</v>
      </c>
      <c r="K18" s="173" t="s">
        <v>7</v>
      </c>
      <c r="L18" s="80">
        <v>10</v>
      </c>
      <c r="M18" s="80">
        <v>10</v>
      </c>
      <c r="N18" s="42"/>
      <c r="O18" s="28"/>
      <c r="P18" s="9"/>
      <c r="Q18" s="9"/>
      <c r="R18" s="9"/>
      <c r="S18"/>
    </row>
    <row r="19" spans="1:19" ht="12.75">
      <c r="A19" s="311" t="s">
        <v>210</v>
      </c>
      <c r="B19" s="278" t="s">
        <v>7</v>
      </c>
      <c r="C19" s="279">
        <v>0</v>
      </c>
      <c r="D19" s="280">
        <v>20</v>
      </c>
      <c r="E19" s="279">
        <f t="shared" si="4"/>
        <v>20</v>
      </c>
      <c r="F19" s="279">
        <v>0</v>
      </c>
      <c r="G19" s="280">
        <v>20</v>
      </c>
      <c r="H19" s="279">
        <f>F19+G19</f>
        <v>20</v>
      </c>
      <c r="I19" s="42"/>
      <c r="J19" s="311" t="s">
        <v>211</v>
      </c>
      <c r="K19" s="173" t="s">
        <v>154</v>
      </c>
      <c r="L19" s="80">
        <v>0</v>
      </c>
      <c r="M19" s="80">
        <v>0</v>
      </c>
      <c r="N19" s="42"/>
      <c r="O19" s="28"/>
      <c r="P19" s="9"/>
      <c r="Q19" s="9"/>
      <c r="R19" s="9"/>
      <c r="S19"/>
    </row>
    <row r="20" spans="1:19" ht="12.75">
      <c r="A20" s="311" t="s">
        <v>211</v>
      </c>
      <c r="B20" s="173" t="s">
        <v>154</v>
      </c>
      <c r="C20" s="79">
        <v>0</v>
      </c>
      <c r="D20" s="79">
        <v>0</v>
      </c>
      <c r="E20" s="279">
        <f t="shared" si="4"/>
        <v>0</v>
      </c>
      <c r="F20" s="79">
        <v>0</v>
      </c>
      <c r="G20" s="79">
        <v>0</v>
      </c>
      <c r="H20" s="279">
        <f>F20+G20</f>
        <v>0</v>
      </c>
      <c r="I20" s="42"/>
      <c r="J20" s="311" t="s">
        <v>214</v>
      </c>
      <c r="K20" s="173" t="s">
        <v>598</v>
      </c>
      <c r="L20" s="80">
        <v>0</v>
      </c>
      <c r="M20" s="80">
        <v>0</v>
      </c>
      <c r="N20" s="42"/>
      <c r="O20" s="28"/>
      <c r="P20" s="9"/>
      <c r="Q20" s="9"/>
      <c r="R20" s="9"/>
      <c r="S20"/>
    </row>
    <row r="21" spans="1:19" ht="12.75">
      <c r="A21" s="311" t="s">
        <v>214</v>
      </c>
      <c r="B21" s="173" t="s">
        <v>598</v>
      </c>
      <c r="C21" s="317">
        <v>220</v>
      </c>
      <c r="D21" s="318">
        <v>0</v>
      </c>
      <c r="E21" s="279">
        <f t="shared" si="4"/>
        <v>220</v>
      </c>
      <c r="F21" s="317">
        <v>220</v>
      </c>
      <c r="G21" s="318">
        <v>0</v>
      </c>
      <c r="H21" s="279">
        <f>F21+G21</f>
        <v>220</v>
      </c>
      <c r="I21" s="42"/>
      <c r="J21" s="311" t="s">
        <v>219</v>
      </c>
      <c r="K21" s="173" t="s">
        <v>0</v>
      </c>
      <c r="L21" s="80">
        <v>10</v>
      </c>
      <c r="M21" s="80">
        <v>0</v>
      </c>
      <c r="N21" s="42"/>
      <c r="O21" s="28"/>
      <c r="P21" s="9"/>
      <c r="Q21" s="9"/>
      <c r="R21" s="9"/>
      <c r="S21"/>
    </row>
    <row r="22" spans="1:19" ht="12.75">
      <c r="A22" s="311" t="s">
        <v>219</v>
      </c>
      <c r="B22" s="173" t="s">
        <v>0</v>
      </c>
      <c r="C22" s="473">
        <v>0</v>
      </c>
      <c r="D22" s="474">
        <v>5</v>
      </c>
      <c r="E22" s="279">
        <f t="shared" si="4"/>
        <v>5</v>
      </c>
      <c r="F22" s="473">
        <v>0</v>
      </c>
      <c r="G22" s="474">
        <v>5</v>
      </c>
      <c r="H22" s="279">
        <f t="shared" si="5"/>
        <v>5</v>
      </c>
      <c r="I22" s="42"/>
      <c r="J22" s="311" t="s">
        <v>220</v>
      </c>
      <c r="K22" s="173" t="s">
        <v>8</v>
      </c>
      <c r="L22" s="80">
        <v>0</v>
      </c>
      <c r="M22" s="80">
        <v>0</v>
      </c>
      <c r="N22" s="42"/>
      <c r="O22" s="28"/>
      <c r="P22" s="9"/>
      <c r="Q22" s="9"/>
      <c r="R22" s="9"/>
      <c r="S22"/>
    </row>
    <row r="23" spans="1:19" ht="12.75">
      <c r="A23" s="311" t="s">
        <v>220</v>
      </c>
      <c r="B23" s="278" t="s">
        <v>8</v>
      </c>
      <c r="C23" s="475">
        <v>0</v>
      </c>
      <c r="D23" s="476">
        <v>600</v>
      </c>
      <c r="E23" s="279">
        <f t="shared" si="4"/>
        <v>600</v>
      </c>
      <c r="F23" s="475">
        <v>0</v>
      </c>
      <c r="G23" s="476">
        <v>1500</v>
      </c>
      <c r="H23" s="279">
        <f t="shared" si="5"/>
        <v>1500</v>
      </c>
      <c r="I23" s="42"/>
      <c r="J23" s="311" t="s">
        <v>221</v>
      </c>
      <c r="K23" s="173" t="s">
        <v>582</v>
      </c>
      <c r="L23" s="80">
        <v>0</v>
      </c>
      <c r="M23" s="80">
        <v>0</v>
      </c>
      <c r="N23" s="42"/>
      <c r="O23" s="28"/>
      <c r="P23" s="9"/>
      <c r="Q23" s="9"/>
      <c r="R23" s="9"/>
      <c r="S23"/>
    </row>
    <row r="24" spans="1:19" ht="13.5" thickBot="1">
      <c r="A24" s="311" t="s">
        <v>221</v>
      </c>
      <c r="B24" s="173" t="s">
        <v>582</v>
      </c>
      <c r="C24" s="174">
        <v>80</v>
      </c>
      <c r="D24" s="283">
        <v>120</v>
      </c>
      <c r="E24" s="279">
        <f t="shared" si="4"/>
        <v>200</v>
      </c>
      <c r="F24" s="174">
        <v>90</v>
      </c>
      <c r="G24" s="283">
        <v>120</v>
      </c>
      <c r="H24" s="279">
        <f>F24+G24</f>
        <v>210</v>
      </c>
      <c r="I24" s="42"/>
      <c r="J24" s="313" t="s">
        <v>224</v>
      </c>
      <c r="K24" s="175" t="s">
        <v>599</v>
      </c>
      <c r="L24" s="82">
        <v>200</v>
      </c>
      <c r="M24" s="82">
        <v>200</v>
      </c>
      <c r="N24" s="42"/>
      <c r="O24" s="28"/>
      <c r="P24" s="9"/>
      <c r="Q24" s="9"/>
      <c r="R24" s="9"/>
      <c r="S24"/>
    </row>
    <row r="25" spans="1:16" ht="13.5" thickBot="1">
      <c r="A25" s="311" t="s">
        <v>224</v>
      </c>
      <c r="B25" s="175" t="s">
        <v>599</v>
      </c>
      <c r="C25" s="176">
        <v>900</v>
      </c>
      <c r="D25" s="277">
        <v>1500</v>
      </c>
      <c r="E25" s="279">
        <f t="shared" si="4"/>
        <v>2400</v>
      </c>
      <c r="F25" s="176">
        <v>1200</v>
      </c>
      <c r="G25" s="277">
        <v>3000</v>
      </c>
      <c r="H25" s="279">
        <f>F25+G25</f>
        <v>4200</v>
      </c>
      <c r="I25" s="42"/>
      <c r="J25" s="596" t="s">
        <v>55</v>
      </c>
      <c r="K25" s="597"/>
      <c r="L25" s="170">
        <f>SUM(L17:L24)</f>
        <v>220</v>
      </c>
      <c r="M25" s="170">
        <f>SUM(M17:M24)</f>
        <v>210</v>
      </c>
      <c r="N25" s="42"/>
      <c r="O25" s="84"/>
      <c r="P25" s="84"/>
    </row>
    <row r="26" spans="1:16" ht="13.5" thickBot="1">
      <c r="A26" s="596" t="s">
        <v>55</v>
      </c>
      <c r="B26" s="597"/>
      <c r="C26" s="177">
        <f aca="true" t="shared" si="6" ref="C26:H26">SUM(C18:C25)</f>
        <v>1200</v>
      </c>
      <c r="D26" s="177">
        <f t="shared" si="6"/>
        <v>2245</v>
      </c>
      <c r="E26" s="177">
        <f t="shared" si="6"/>
        <v>3445</v>
      </c>
      <c r="F26" s="177">
        <f t="shared" si="6"/>
        <v>1510</v>
      </c>
      <c r="G26" s="177">
        <f t="shared" si="6"/>
        <v>4650</v>
      </c>
      <c r="H26" s="177">
        <f t="shared" si="6"/>
        <v>6160</v>
      </c>
      <c r="I26" s="42"/>
      <c r="J26" s="302" t="s">
        <v>232</v>
      </c>
      <c r="K26" s="303" t="s">
        <v>245</v>
      </c>
      <c r="L26" s="78">
        <v>0</v>
      </c>
      <c r="M26" s="78">
        <v>0</v>
      </c>
      <c r="N26" s="42"/>
      <c r="O26" s="84"/>
      <c r="P26" s="84"/>
    </row>
    <row r="27" spans="1:16" ht="12.75">
      <c r="A27" s="311" t="s">
        <v>232</v>
      </c>
      <c r="B27" s="312" t="s">
        <v>245</v>
      </c>
      <c r="C27" s="284">
        <v>0</v>
      </c>
      <c r="D27" s="285">
        <v>0</v>
      </c>
      <c r="E27" s="279">
        <f aca="true" t="shared" si="7" ref="E27:E35">C27+D27</f>
        <v>0</v>
      </c>
      <c r="F27" s="284">
        <v>0</v>
      </c>
      <c r="G27" s="285">
        <v>0</v>
      </c>
      <c r="H27" s="279">
        <f aca="true" t="shared" si="8" ref="H27:H35">F27+G27</f>
        <v>0</v>
      </c>
      <c r="I27" s="42"/>
      <c r="J27" s="311" t="s">
        <v>247</v>
      </c>
      <c r="K27" s="312" t="s">
        <v>246</v>
      </c>
      <c r="L27" s="80">
        <v>0</v>
      </c>
      <c r="M27" s="80">
        <v>0</v>
      </c>
      <c r="N27" s="42"/>
      <c r="O27" s="84"/>
      <c r="P27" s="84"/>
    </row>
    <row r="28" spans="1:16" ht="12.75">
      <c r="A28" s="311" t="s">
        <v>247</v>
      </c>
      <c r="B28" s="314" t="s">
        <v>246</v>
      </c>
      <c r="C28" s="284">
        <v>0</v>
      </c>
      <c r="D28" s="285">
        <v>0</v>
      </c>
      <c r="E28" s="279">
        <f t="shared" si="7"/>
        <v>0</v>
      </c>
      <c r="F28" s="284">
        <v>0</v>
      </c>
      <c r="G28" s="285">
        <v>0</v>
      </c>
      <c r="H28" s="279">
        <f t="shared" si="8"/>
        <v>0</v>
      </c>
      <c r="I28" s="42"/>
      <c r="J28" s="311" t="s">
        <v>248</v>
      </c>
      <c r="K28" s="173" t="s">
        <v>34</v>
      </c>
      <c r="L28" s="80">
        <v>250</v>
      </c>
      <c r="M28" s="80">
        <v>250</v>
      </c>
      <c r="N28" s="42"/>
      <c r="O28" s="84"/>
      <c r="P28" s="84"/>
    </row>
    <row r="29" spans="1:16" ht="12.75">
      <c r="A29" s="302" t="s">
        <v>248</v>
      </c>
      <c r="B29" s="173" t="s">
        <v>34</v>
      </c>
      <c r="C29" s="174">
        <v>850</v>
      </c>
      <c r="D29" s="283">
        <v>100</v>
      </c>
      <c r="E29" s="279">
        <f t="shared" si="7"/>
        <v>950</v>
      </c>
      <c r="F29" s="174">
        <v>850</v>
      </c>
      <c r="G29" s="283">
        <v>100</v>
      </c>
      <c r="H29" s="279">
        <f t="shared" si="8"/>
        <v>950</v>
      </c>
      <c r="I29" s="42"/>
      <c r="J29" s="311" t="s">
        <v>252</v>
      </c>
      <c r="K29" s="173" t="s">
        <v>63</v>
      </c>
      <c r="L29" s="80">
        <v>1200</v>
      </c>
      <c r="M29" s="80">
        <v>1200</v>
      </c>
      <c r="N29" s="42"/>
      <c r="O29" s="84"/>
      <c r="P29" s="84"/>
    </row>
    <row r="30" spans="1:18" ht="14.25" customHeight="1">
      <c r="A30" s="311" t="s">
        <v>252</v>
      </c>
      <c r="B30" s="173" t="s">
        <v>63</v>
      </c>
      <c r="C30" s="174">
        <v>3300</v>
      </c>
      <c r="D30" s="283">
        <v>0</v>
      </c>
      <c r="E30" s="279">
        <f t="shared" si="7"/>
        <v>3300</v>
      </c>
      <c r="F30" s="174">
        <v>3300</v>
      </c>
      <c r="G30" s="283">
        <v>0</v>
      </c>
      <c r="H30" s="279">
        <f t="shared" si="8"/>
        <v>3300</v>
      </c>
      <c r="I30" s="42"/>
      <c r="J30" s="311" t="s">
        <v>253</v>
      </c>
      <c r="K30" s="173" t="s">
        <v>35</v>
      </c>
      <c r="L30" s="80">
        <v>100</v>
      </c>
      <c r="M30" s="80">
        <v>140</v>
      </c>
      <c r="N30" s="42"/>
      <c r="Q30" s="87"/>
      <c r="R30" s="87"/>
    </row>
    <row r="31" spans="1:18" ht="12.75">
      <c r="A31" s="311" t="s">
        <v>253</v>
      </c>
      <c r="B31" s="173" t="s">
        <v>35</v>
      </c>
      <c r="C31" s="174">
        <v>400</v>
      </c>
      <c r="D31" s="283">
        <v>150</v>
      </c>
      <c r="E31" s="279">
        <f t="shared" si="7"/>
        <v>550</v>
      </c>
      <c r="F31" s="174">
        <v>560</v>
      </c>
      <c r="G31" s="283">
        <v>150</v>
      </c>
      <c r="H31" s="279">
        <f t="shared" si="8"/>
        <v>710</v>
      </c>
      <c r="I31" s="42"/>
      <c r="J31" s="292" t="s">
        <v>254</v>
      </c>
      <c r="K31" s="173" t="s">
        <v>602</v>
      </c>
      <c r="L31" s="80">
        <v>8545</v>
      </c>
      <c r="M31" s="80">
        <v>12038</v>
      </c>
      <c r="N31" s="42"/>
      <c r="P31" s="184"/>
      <c r="Q31" s="87"/>
      <c r="R31" s="87"/>
    </row>
    <row r="32" spans="1:14" ht="12.75">
      <c r="A32" s="292" t="s">
        <v>254</v>
      </c>
      <c r="B32" s="173" t="s">
        <v>54</v>
      </c>
      <c r="C32" s="174">
        <v>30</v>
      </c>
      <c r="D32" s="283">
        <v>30</v>
      </c>
      <c r="E32" s="279">
        <f t="shared" si="7"/>
        <v>60</v>
      </c>
      <c r="F32" s="174">
        <v>30</v>
      </c>
      <c r="G32" s="283">
        <v>30</v>
      </c>
      <c r="H32" s="279">
        <f t="shared" si="8"/>
        <v>60</v>
      </c>
      <c r="I32" s="42"/>
      <c r="J32" s="292" t="s">
        <v>254</v>
      </c>
      <c r="K32" s="173" t="s">
        <v>603</v>
      </c>
      <c r="L32" s="80">
        <v>20</v>
      </c>
      <c r="M32" s="80">
        <v>20</v>
      </c>
      <c r="N32" s="42"/>
    </row>
    <row r="33" spans="1:14" ht="12.75">
      <c r="A33" s="499" t="s">
        <v>257</v>
      </c>
      <c r="B33" s="175" t="s">
        <v>9</v>
      </c>
      <c r="C33" s="176">
        <v>500</v>
      </c>
      <c r="D33" s="277">
        <v>450</v>
      </c>
      <c r="E33" s="279">
        <f t="shared" si="7"/>
        <v>950</v>
      </c>
      <c r="F33" s="176">
        <v>2150</v>
      </c>
      <c r="G33" s="277">
        <v>450</v>
      </c>
      <c r="H33" s="279">
        <f t="shared" si="8"/>
        <v>2600</v>
      </c>
      <c r="I33" s="42"/>
      <c r="J33" s="292" t="s">
        <v>257</v>
      </c>
      <c r="K33" s="173" t="s">
        <v>9</v>
      </c>
      <c r="L33" s="80">
        <v>200</v>
      </c>
      <c r="M33" s="80">
        <v>200</v>
      </c>
      <c r="N33" s="42"/>
    </row>
    <row r="34" spans="1:18" ht="12.75">
      <c r="A34" s="311" t="s">
        <v>272</v>
      </c>
      <c r="B34" s="173" t="s">
        <v>1</v>
      </c>
      <c r="C34" s="174">
        <v>180</v>
      </c>
      <c r="D34" s="283">
        <v>100</v>
      </c>
      <c r="E34" s="279">
        <f t="shared" si="7"/>
        <v>280</v>
      </c>
      <c r="F34" s="174">
        <v>210</v>
      </c>
      <c r="G34" s="283">
        <v>100</v>
      </c>
      <c r="H34" s="279">
        <f t="shared" si="8"/>
        <v>310</v>
      </c>
      <c r="I34" s="42"/>
      <c r="J34" s="311" t="s">
        <v>272</v>
      </c>
      <c r="K34" s="173" t="s">
        <v>1</v>
      </c>
      <c r="L34" s="80">
        <v>20</v>
      </c>
      <c r="M34" s="80">
        <v>0</v>
      </c>
      <c r="N34" s="42"/>
      <c r="O34" s="84"/>
      <c r="Q34" s="112"/>
      <c r="R34" s="112"/>
    </row>
    <row r="35" spans="1:18" ht="13.5" thickBot="1">
      <c r="A35" s="313" t="s">
        <v>269</v>
      </c>
      <c r="B35" s="175" t="s">
        <v>37</v>
      </c>
      <c r="C35" s="176">
        <v>500</v>
      </c>
      <c r="D35" s="277">
        <v>500</v>
      </c>
      <c r="E35" s="279">
        <f t="shared" si="7"/>
        <v>1000</v>
      </c>
      <c r="F35" s="176">
        <v>500</v>
      </c>
      <c r="G35" s="277">
        <v>500</v>
      </c>
      <c r="H35" s="279">
        <f t="shared" si="8"/>
        <v>1000</v>
      </c>
      <c r="I35" s="42"/>
      <c r="J35" s="313" t="s">
        <v>269</v>
      </c>
      <c r="K35" s="175" t="s">
        <v>37</v>
      </c>
      <c r="L35" s="82">
        <v>190</v>
      </c>
      <c r="M35" s="82">
        <v>110</v>
      </c>
      <c r="N35" s="42" t="s">
        <v>677</v>
      </c>
      <c r="O35" s="84"/>
      <c r="Q35" s="112"/>
      <c r="R35" s="112"/>
    </row>
    <row r="36" spans="1:19" ht="13.5" thickBot="1">
      <c r="A36" s="596" t="s">
        <v>600</v>
      </c>
      <c r="B36" s="597"/>
      <c r="C36" s="177">
        <f>SUM(C27:C35)</f>
        <v>5760</v>
      </c>
      <c r="D36" s="309">
        <f>SUM(D27:D35)</f>
        <v>1330</v>
      </c>
      <c r="E36" s="275">
        <f>SUM(C36:D36)</f>
        <v>7090</v>
      </c>
      <c r="F36" s="177">
        <f>SUM(F27:F35)</f>
        <v>7600</v>
      </c>
      <c r="G36" s="309">
        <f>SUM(G27:G35)</f>
        <v>1330</v>
      </c>
      <c r="H36" s="275">
        <f>SUM(F36:G36)</f>
        <v>8930</v>
      </c>
      <c r="I36" s="42"/>
      <c r="J36" s="596" t="s">
        <v>600</v>
      </c>
      <c r="K36" s="597"/>
      <c r="L36" s="170">
        <f>SUM(L26:L35)</f>
        <v>10525</v>
      </c>
      <c r="M36" s="170">
        <f>SUM(M26:M35)</f>
        <v>13958</v>
      </c>
      <c r="N36" s="42"/>
      <c r="O36" s="192"/>
      <c r="Q36" s="112"/>
      <c r="R36" s="112"/>
      <c r="S36"/>
    </row>
    <row r="37" spans="1:19" ht="13.5" thickBot="1">
      <c r="A37" s="419"/>
      <c r="B37" s="286"/>
      <c r="C37" s="477"/>
      <c r="D37" s="477"/>
      <c r="E37" s="275"/>
      <c r="F37" s="477"/>
      <c r="G37" s="477"/>
      <c r="H37" s="275"/>
      <c r="I37" s="42"/>
      <c r="J37" s="302" t="s">
        <v>273</v>
      </c>
      <c r="K37" s="278" t="s">
        <v>49</v>
      </c>
      <c r="L37" s="78">
        <v>0</v>
      </c>
      <c r="M37" s="78">
        <v>0</v>
      </c>
      <c r="N37" s="42"/>
      <c r="S37"/>
    </row>
    <row r="38" spans="1:19" ht="12.75">
      <c r="A38" s="302" t="s">
        <v>273</v>
      </c>
      <c r="B38" s="173" t="s">
        <v>49</v>
      </c>
      <c r="C38" s="174">
        <v>0</v>
      </c>
      <c r="D38" s="283">
        <v>200</v>
      </c>
      <c r="E38" s="279">
        <f>C38+D38</f>
        <v>200</v>
      </c>
      <c r="F38" s="174">
        <v>0</v>
      </c>
      <c r="G38" s="283">
        <v>200</v>
      </c>
      <c r="H38" s="279">
        <f>F38+G38</f>
        <v>200</v>
      </c>
      <c r="I38" s="42"/>
      <c r="J38" s="311" t="s">
        <v>276</v>
      </c>
      <c r="K38" s="312" t="s">
        <v>278</v>
      </c>
      <c r="L38" s="80">
        <f>(L25+L36)*27%</f>
        <v>2901.15</v>
      </c>
      <c r="M38" s="80">
        <f>(M25+M36)*27%</f>
        <v>3825.36</v>
      </c>
      <c r="N38" s="42"/>
      <c r="S38"/>
    </row>
    <row r="39" spans="1:19" ht="13.5" thickBot="1">
      <c r="A39" s="311" t="s">
        <v>277</v>
      </c>
      <c r="B39" s="312" t="s">
        <v>279</v>
      </c>
      <c r="C39" s="284">
        <f>(C36+C26)*27%</f>
        <v>1879.2</v>
      </c>
      <c r="D39" s="285">
        <f>(D26+D36)*27%</f>
        <v>965.2500000000001</v>
      </c>
      <c r="E39" s="279">
        <f>C39+D39</f>
        <v>2844.4500000000003</v>
      </c>
      <c r="F39" s="284">
        <f>(F36+F26)*27%</f>
        <v>2459.7000000000003</v>
      </c>
      <c r="G39" s="285">
        <f>(G26+G36)*27%</f>
        <v>1614.6000000000001</v>
      </c>
      <c r="H39" s="279">
        <f>F39+G39</f>
        <v>4074.3</v>
      </c>
      <c r="I39" s="42"/>
      <c r="J39" s="313" t="s">
        <v>284</v>
      </c>
      <c r="K39" s="314" t="s">
        <v>285</v>
      </c>
      <c r="L39" s="82">
        <v>0</v>
      </c>
      <c r="M39" s="82">
        <v>0</v>
      </c>
      <c r="N39" s="42"/>
      <c r="S39"/>
    </row>
    <row r="40" spans="1:19" ht="13.5" thickBot="1">
      <c r="A40" s="313" t="s">
        <v>284</v>
      </c>
      <c r="B40" s="314" t="s">
        <v>285</v>
      </c>
      <c r="C40" s="176">
        <v>0</v>
      </c>
      <c r="D40" s="277">
        <v>300</v>
      </c>
      <c r="E40" s="279">
        <f>C40+D40</f>
        <v>300</v>
      </c>
      <c r="F40" s="176">
        <v>0</v>
      </c>
      <c r="G40" s="277">
        <v>300</v>
      </c>
      <c r="H40" s="279">
        <f>F40+G40</f>
        <v>300</v>
      </c>
      <c r="I40" s="42"/>
      <c r="J40" s="596" t="s">
        <v>601</v>
      </c>
      <c r="K40" s="597"/>
      <c r="L40" s="170">
        <f>SUM(L37:L39)</f>
        <v>2901.15</v>
      </c>
      <c r="M40" s="170">
        <f>SUM(M37:M39)</f>
        <v>3825.36</v>
      </c>
      <c r="N40" s="42"/>
      <c r="S40"/>
    </row>
    <row r="41" spans="1:19" ht="13.5" thickBot="1">
      <c r="A41" s="596" t="s">
        <v>601</v>
      </c>
      <c r="B41" s="597"/>
      <c r="C41" s="177">
        <f>SUM(C39:C40)</f>
        <v>1879.2</v>
      </c>
      <c r="D41" s="309">
        <f>SUM(D39:D40)</f>
        <v>1265.25</v>
      </c>
      <c r="E41" s="275">
        <f>SUM(C41:D41)</f>
        <v>3144.45</v>
      </c>
      <c r="F41" s="177">
        <f>SUM(F39:F40)</f>
        <v>2459.7000000000003</v>
      </c>
      <c r="G41" s="309">
        <f>SUM(G39:G40)</f>
        <v>1914.6000000000001</v>
      </c>
      <c r="H41" s="275">
        <f>SUM(F41:G41)</f>
        <v>4374.3</v>
      </c>
      <c r="I41" s="42"/>
      <c r="J41" s="572" t="s">
        <v>57</v>
      </c>
      <c r="K41" s="573"/>
      <c r="L41" s="170">
        <f>L25+L36+L40</f>
        <v>13646.15</v>
      </c>
      <c r="M41" s="170">
        <f>M25+M36+M40</f>
        <v>17993.36</v>
      </c>
      <c r="N41" s="42"/>
      <c r="S41"/>
    </row>
    <row r="42" spans="1:19" ht="13.5" thickBot="1">
      <c r="A42" s="619" t="s">
        <v>57</v>
      </c>
      <c r="B42" s="620"/>
      <c r="C42" s="291">
        <f aca="true" t="shared" si="9" ref="C42:H42">C26+C36+C41</f>
        <v>8839.2</v>
      </c>
      <c r="D42" s="291">
        <f t="shared" si="9"/>
        <v>4840.25</v>
      </c>
      <c r="E42" s="291">
        <f t="shared" si="9"/>
        <v>13679.45</v>
      </c>
      <c r="F42" s="291">
        <f t="shared" si="9"/>
        <v>11569.7</v>
      </c>
      <c r="G42" s="291">
        <f t="shared" si="9"/>
        <v>7894.6</v>
      </c>
      <c r="H42" s="291">
        <f t="shared" si="9"/>
        <v>19464.3</v>
      </c>
      <c r="I42" s="42"/>
      <c r="J42" s="104" t="s">
        <v>315</v>
      </c>
      <c r="K42" s="100" t="s">
        <v>316</v>
      </c>
      <c r="L42" s="78">
        <v>7150</v>
      </c>
      <c r="M42" s="78">
        <v>7150</v>
      </c>
      <c r="N42" s="11"/>
      <c r="S42"/>
    </row>
    <row r="43" spans="1:19" ht="13.5" thickBot="1">
      <c r="A43" s="101" t="s">
        <v>378</v>
      </c>
      <c r="B43" s="102" t="s">
        <v>379</v>
      </c>
      <c r="C43" s="478">
        <v>500</v>
      </c>
      <c r="D43" s="478">
        <v>1500</v>
      </c>
      <c r="E43" s="197">
        <f>C43+D43</f>
        <v>2000</v>
      </c>
      <c r="F43" s="478">
        <v>500</v>
      </c>
      <c r="G43" s="478">
        <v>1500</v>
      </c>
      <c r="H43" s="197">
        <f>F43+G43</f>
        <v>2000</v>
      </c>
      <c r="I43" s="42"/>
      <c r="J43" s="572" t="s">
        <v>337</v>
      </c>
      <c r="K43" s="573"/>
      <c r="L43" s="170">
        <f>L42</f>
        <v>7150</v>
      </c>
      <c r="M43" s="170">
        <f>M42</f>
        <v>7150</v>
      </c>
      <c r="N43" s="11"/>
      <c r="S43"/>
    </row>
    <row r="44" spans="1:19" ht="13.5" thickBot="1">
      <c r="A44" s="88" t="s">
        <v>385</v>
      </c>
      <c r="B44" s="89" t="s">
        <v>387</v>
      </c>
      <c r="C44" s="81">
        <f>C43*0.27</f>
        <v>135</v>
      </c>
      <c r="D44" s="81">
        <f>(800-550)*27%</f>
        <v>67.5</v>
      </c>
      <c r="E44" s="82">
        <f>C44+D44</f>
        <v>202.5</v>
      </c>
      <c r="F44" s="81">
        <f>F43*0.27</f>
        <v>135</v>
      </c>
      <c r="G44" s="81">
        <f>1500*27%</f>
        <v>405</v>
      </c>
      <c r="H44" s="82">
        <f>F44+G44</f>
        <v>540</v>
      </c>
      <c r="I44" s="42"/>
      <c r="J44" s="91" t="s">
        <v>378</v>
      </c>
      <c r="K44" s="92" t="s">
        <v>379</v>
      </c>
      <c r="L44" s="78">
        <v>100</v>
      </c>
      <c r="M44" s="78">
        <v>100</v>
      </c>
      <c r="N44" s="11"/>
      <c r="S44"/>
    </row>
    <row r="45" spans="1:14" ht="13.5" thickBot="1">
      <c r="A45" s="578" t="s">
        <v>388</v>
      </c>
      <c r="B45" s="579"/>
      <c r="C45" s="479">
        <f aca="true" t="shared" si="10" ref="C45:H45">C43+C44</f>
        <v>635</v>
      </c>
      <c r="D45" s="480">
        <f t="shared" si="10"/>
        <v>1567.5</v>
      </c>
      <c r="E45" s="315">
        <f t="shared" si="10"/>
        <v>2202.5</v>
      </c>
      <c r="F45" s="479">
        <f t="shared" si="10"/>
        <v>635</v>
      </c>
      <c r="G45" s="480">
        <f t="shared" si="10"/>
        <v>1905</v>
      </c>
      <c r="H45" s="315">
        <f t="shared" si="10"/>
        <v>2540</v>
      </c>
      <c r="I45" s="42"/>
      <c r="J45" s="88" t="s">
        <v>385</v>
      </c>
      <c r="K45" s="89" t="s">
        <v>387</v>
      </c>
      <c r="L45" s="82">
        <v>27</v>
      </c>
      <c r="M45" s="82">
        <v>27</v>
      </c>
      <c r="N45" s="42"/>
    </row>
    <row r="46" spans="1:14" ht="13.5" thickBot="1">
      <c r="A46" s="572" t="s">
        <v>294</v>
      </c>
      <c r="B46" s="573"/>
      <c r="C46" s="304">
        <f aca="true" t="shared" si="11" ref="C46:H46">C17+C42+C45</f>
        <v>16674.256</v>
      </c>
      <c r="D46" s="304">
        <f t="shared" si="11"/>
        <v>22011.952</v>
      </c>
      <c r="E46" s="170">
        <f t="shared" si="11"/>
        <v>38686.208</v>
      </c>
      <c r="F46" s="304">
        <f t="shared" si="11"/>
        <v>20643.4124</v>
      </c>
      <c r="G46" s="304">
        <f t="shared" si="11"/>
        <v>23517.7416</v>
      </c>
      <c r="H46" s="170">
        <f t="shared" si="11"/>
        <v>44161.153999999995</v>
      </c>
      <c r="I46" s="42"/>
      <c r="J46" s="572" t="s">
        <v>388</v>
      </c>
      <c r="K46" s="573"/>
      <c r="L46" s="170">
        <v>127</v>
      </c>
      <c r="M46" s="170">
        <v>127</v>
      </c>
      <c r="N46" s="42"/>
    </row>
    <row r="47" spans="2:14" ht="14.25" thickBot="1">
      <c r="B47" s="287"/>
      <c r="C47" s="326"/>
      <c r="F47" s="326"/>
      <c r="I47" s="42"/>
      <c r="J47" s="572" t="s">
        <v>294</v>
      </c>
      <c r="K47" s="573"/>
      <c r="L47" s="304">
        <f>L16+L41+L43+L46</f>
        <v>24310.068</v>
      </c>
      <c r="M47" s="304">
        <f>M16+M41+M43+M46</f>
        <v>28897.3872</v>
      </c>
      <c r="N47" s="42"/>
    </row>
    <row r="48" spans="2:14" ht="14.25" thickBot="1">
      <c r="B48" s="287"/>
      <c r="C48" s="326"/>
      <c r="E48" s="192" t="s">
        <v>116</v>
      </c>
      <c r="F48" s="326"/>
      <c r="H48" s="192" t="s">
        <v>116</v>
      </c>
      <c r="I48" s="42"/>
      <c r="N48" s="42"/>
    </row>
    <row r="49" spans="9:14" ht="14.25" thickBot="1">
      <c r="I49" s="42"/>
      <c r="J49" s="295">
        <v>562913</v>
      </c>
      <c r="K49" s="294" t="s">
        <v>112</v>
      </c>
      <c r="L49" s="293" t="s">
        <v>105</v>
      </c>
      <c r="M49" s="293" t="s">
        <v>656</v>
      </c>
      <c r="N49" s="42"/>
    </row>
    <row r="50" spans="9:14" ht="15" thickBot="1">
      <c r="I50" s="42"/>
      <c r="J50" s="611" t="s">
        <v>29</v>
      </c>
      <c r="K50" s="612"/>
      <c r="L50" s="612"/>
      <c r="M50" s="613"/>
      <c r="N50" s="42"/>
    </row>
    <row r="51" spans="9:14" ht="13.5" thickBot="1">
      <c r="I51" s="42"/>
      <c r="J51" s="305" t="s">
        <v>178</v>
      </c>
      <c r="K51" s="296" t="s">
        <v>286</v>
      </c>
      <c r="L51" s="306"/>
      <c r="M51" s="306"/>
      <c r="N51" s="42"/>
    </row>
    <row r="52" spans="9:14" ht="12.75">
      <c r="I52" s="42"/>
      <c r="J52" s="101" t="s">
        <v>513</v>
      </c>
      <c r="K52" s="102" t="s">
        <v>155</v>
      </c>
      <c r="L52" s="197">
        <v>12343</v>
      </c>
      <c r="M52" s="197">
        <v>16023</v>
      </c>
      <c r="N52" s="42"/>
    </row>
    <row r="53" spans="9:14" ht="13.5" thickBot="1">
      <c r="I53" s="42"/>
      <c r="J53" s="270" t="s">
        <v>299</v>
      </c>
      <c r="K53" s="168" t="s">
        <v>518</v>
      </c>
      <c r="L53" s="195">
        <f>L52*27%</f>
        <v>3332.61</v>
      </c>
      <c r="M53" s="195">
        <f>M52*27%</f>
        <v>4326.21</v>
      </c>
      <c r="N53" s="42"/>
    </row>
    <row r="54" spans="9:14" ht="13.5" thickBot="1">
      <c r="I54" s="42"/>
      <c r="J54" s="586" t="s">
        <v>536</v>
      </c>
      <c r="K54" s="587"/>
      <c r="L54" s="320">
        <f>L52+L53</f>
        <v>15675.61</v>
      </c>
      <c r="M54" s="320">
        <f>M52+M53</f>
        <v>20349.21</v>
      </c>
      <c r="N54" s="42"/>
    </row>
    <row r="55" spans="9:14" ht="12.75">
      <c r="I55" s="42"/>
      <c r="N55" s="42"/>
    </row>
    <row r="56" spans="9:14" ht="12.75">
      <c r="I56" s="42"/>
      <c r="N56" s="42"/>
    </row>
    <row r="57" spans="9:14" ht="12.75">
      <c r="I57" s="42"/>
      <c r="N57" s="42"/>
    </row>
    <row r="58" spans="9:14" ht="12.75">
      <c r="I58" s="42"/>
      <c r="N58" s="42"/>
    </row>
    <row r="59" spans="9:14" ht="12.75">
      <c r="I59" s="42"/>
      <c r="N59" s="42"/>
    </row>
    <row r="60" spans="9:14" ht="12.75">
      <c r="I60" s="42"/>
      <c r="N60" s="42"/>
    </row>
    <row r="61" spans="9:14" ht="12.75">
      <c r="I61" s="42"/>
      <c r="N61" s="42"/>
    </row>
    <row r="62" spans="9:14" ht="12.75">
      <c r="I62" s="42"/>
      <c r="N62" s="42"/>
    </row>
    <row r="68" spans="14:19" ht="12.75">
      <c r="N68" s="84"/>
      <c r="O68" s="28"/>
      <c r="P68" s="9"/>
      <c r="Q68" s="9"/>
      <c r="R68" s="9"/>
      <c r="S68"/>
    </row>
    <row r="69" spans="9:19" ht="12.75">
      <c r="I69" s="28"/>
      <c r="J69" s="9"/>
      <c r="K69" s="112"/>
      <c r="L69" s="84"/>
      <c r="M69" s="84"/>
      <c r="N69" s="84"/>
      <c r="O69" s="28"/>
      <c r="P69" s="9"/>
      <c r="Q69" s="9"/>
      <c r="R69" s="9"/>
      <c r="S69"/>
    </row>
    <row r="70" spans="10:19" ht="12.75">
      <c r="J70" s="28"/>
      <c r="K70" s="112"/>
      <c r="L70" s="84"/>
      <c r="M70" s="84"/>
      <c r="N70" s="84"/>
      <c r="O70" s="28"/>
      <c r="P70" s="9"/>
      <c r="Q70" s="9"/>
      <c r="R70" s="9"/>
      <c r="S70"/>
    </row>
    <row r="71" spans="9:19" ht="12.75">
      <c r="I71" s="28"/>
      <c r="J71" s="9"/>
      <c r="K71" s="112"/>
      <c r="L71" s="84"/>
      <c r="M71" s="84"/>
      <c r="N71" s="84"/>
      <c r="O71" s="28"/>
      <c r="P71" s="9"/>
      <c r="Q71" s="9"/>
      <c r="R71" s="9"/>
      <c r="S71"/>
    </row>
    <row r="72" spans="10:19" ht="12.75">
      <c r="J72" s="28"/>
      <c r="K72" s="112"/>
      <c r="L72" s="84"/>
      <c r="M72" s="84"/>
      <c r="N72" s="84"/>
      <c r="O72" s="28"/>
      <c r="P72" s="9"/>
      <c r="Q72" s="9"/>
      <c r="R72" s="9"/>
      <c r="S72"/>
    </row>
    <row r="73" spans="10:19" ht="12.75">
      <c r="J73" s="9"/>
      <c r="K73" s="112"/>
      <c r="L73" s="84"/>
      <c r="M73" s="84"/>
      <c r="N73" s="84"/>
      <c r="O73" s="28"/>
      <c r="P73" s="9"/>
      <c r="Q73" s="9"/>
      <c r="R73" s="9"/>
      <c r="S73"/>
    </row>
    <row r="74" spans="10:19" ht="12.75">
      <c r="J74" s="9"/>
      <c r="K74" s="112"/>
      <c r="L74" s="84"/>
      <c r="M74" s="84"/>
      <c r="N74" s="84"/>
      <c r="O74" s="28"/>
      <c r="P74" s="9"/>
      <c r="Q74" s="9"/>
      <c r="R74" s="9"/>
      <c r="S74"/>
    </row>
    <row r="75" spans="10:19" ht="12.75">
      <c r="J75" s="9"/>
      <c r="K75" s="112"/>
      <c r="L75" s="84"/>
      <c r="M75" s="84"/>
      <c r="N75" s="84"/>
      <c r="O75" s="28"/>
      <c r="P75" s="9"/>
      <c r="Q75" s="9"/>
      <c r="R75" s="9"/>
      <c r="S75"/>
    </row>
    <row r="76" spans="10:19" ht="12.75">
      <c r="J76" s="9"/>
      <c r="K76" s="112"/>
      <c r="L76" s="84"/>
      <c r="M76" s="84"/>
      <c r="N76" s="84"/>
      <c r="O76" s="28"/>
      <c r="P76" s="9"/>
      <c r="Q76" s="9"/>
      <c r="R76" s="9"/>
      <c r="S76"/>
    </row>
    <row r="77" spans="10:19" ht="12.75">
      <c r="J77" s="9"/>
      <c r="K77" s="112"/>
      <c r="L77" s="84"/>
      <c r="M77" s="84"/>
      <c r="N77" s="84"/>
      <c r="O77" s="28"/>
      <c r="P77" s="9"/>
      <c r="Q77" s="9"/>
      <c r="R77" s="9"/>
      <c r="S77"/>
    </row>
    <row r="78" spans="10:19" ht="12.75">
      <c r="J78" s="9"/>
      <c r="K78" s="112"/>
      <c r="L78" s="84"/>
      <c r="M78" s="84"/>
      <c r="N78" s="84"/>
      <c r="O78" s="28"/>
      <c r="P78" s="9"/>
      <c r="Q78" s="9"/>
      <c r="R78" s="9"/>
      <c r="S78"/>
    </row>
    <row r="79" spans="10:19" ht="12.75">
      <c r="J79" s="9"/>
      <c r="K79" s="112"/>
      <c r="L79" s="84"/>
      <c r="M79" s="84"/>
      <c r="N79" s="84"/>
      <c r="O79" s="28"/>
      <c r="P79" s="9"/>
      <c r="Q79" s="9"/>
      <c r="R79" s="9"/>
      <c r="S79"/>
    </row>
    <row r="80" spans="10:19" ht="12.75">
      <c r="J80" s="9"/>
      <c r="K80" s="112"/>
      <c r="L80" s="84"/>
      <c r="M80" s="84"/>
      <c r="N80" s="84"/>
      <c r="O80" s="28"/>
      <c r="P80" s="9"/>
      <c r="Q80" s="9"/>
      <c r="R80" s="9"/>
      <c r="S80"/>
    </row>
    <row r="81" spans="10:19" ht="12.75">
      <c r="J81" s="9"/>
      <c r="K81" s="112"/>
      <c r="L81" s="84"/>
      <c r="M81" s="84"/>
      <c r="N81" s="84"/>
      <c r="O81" s="28"/>
      <c r="P81" s="9"/>
      <c r="Q81" s="9"/>
      <c r="R81" s="9"/>
      <c r="S81"/>
    </row>
    <row r="82" spans="10:19" ht="12.75">
      <c r="J82" s="9"/>
      <c r="K82" s="112"/>
      <c r="L82" s="84"/>
      <c r="M82" s="84"/>
      <c r="N82" s="84"/>
      <c r="O82" s="28"/>
      <c r="P82" s="9"/>
      <c r="Q82" s="9"/>
      <c r="R82" s="9"/>
      <c r="S82"/>
    </row>
    <row r="83" spans="10:19" ht="12.75">
      <c r="J83" s="9"/>
      <c r="K83" s="112"/>
      <c r="L83" s="84"/>
      <c r="M83" s="84"/>
      <c r="N83" s="84"/>
      <c r="O83" s="28"/>
      <c r="P83" s="9"/>
      <c r="Q83" s="9"/>
      <c r="R83" s="9"/>
      <c r="S83"/>
    </row>
    <row r="84" spans="10:19" ht="12.75">
      <c r="J84" s="9"/>
      <c r="K84" s="112"/>
      <c r="L84" s="84"/>
      <c r="M84" s="84"/>
      <c r="N84" s="84"/>
      <c r="O84" s="28"/>
      <c r="P84" s="9"/>
      <c r="Q84" s="9"/>
      <c r="R84" s="9"/>
      <c r="S84"/>
    </row>
    <row r="85" spans="10:19" ht="12.75">
      <c r="J85" s="9"/>
      <c r="K85" s="112"/>
      <c r="L85" s="84"/>
      <c r="M85" s="84"/>
      <c r="N85" s="84"/>
      <c r="O85" s="28"/>
      <c r="P85" s="9"/>
      <c r="Q85" s="9"/>
      <c r="R85" s="9"/>
      <c r="S85"/>
    </row>
    <row r="86" spans="10:19" ht="12.75">
      <c r="J86" s="9"/>
      <c r="K86" s="112"/>
      <c r="L86" s="84"/>
      <c r="M86" s="84"/>
      <c r="N86" s="84"/>
      <c r="O86" s="28"/>
      <c r="P86" s="9"/>
      <c r="Q86" s="9"/>
      <c r="R86" s="9"/>
      <c r="S86"/>
    </row>
    <row r="87" spans="10:19" ht="12.75">
      <c r="J87" s="9"/>
      <c r="K87" s="112"/>
      <c r="L87" s="84"/>
      <c r="M87" s="84"/>
      <c r="N87" s="84"/>
      <c r="O87" s="28"/>
      <c r="P87" s="9"/>
      <c r="Q87" s="9"/>
      <c r="R87" s="9"/>
      <c r="S87"/>
    </row>
    <row r="88" spans="10:19" ht="12.75">
      <c r="J88" s="9"/>
      <c r="K88" s="112"/>
      <c r="L88" s="84"/>
      <c r="M88" s="84"/>
      <c r="N88" s="84"/>
      <c r="O88" s="28"/>
      <c r="P88" s="9"/>
      <c r="Q88" s="9"/>
      <c r="R88" s="9"/>
      <c r="S88"/>
    </row>
    <row r="89" spans="10:19" ht="12.75">
      <c r="J89" s="9"/>
      <c r="K89" s="112"/>
      <c r="L89" s="84"/>
      <c r="M89" s="84"/>
      <c r="N89" s="84"/>
      <c r="O89" s="28"/>
      <c r="P89" s="9"/>
      <c r="Q89" s="9"/>
      <c r="R89" s="9"/>
      <c r="S89"/>
    </row>
    <row r="90" spans="10:19" ht="12.75">
      <c r="J90" s="9"/>
      <c r="K90" s="112"/>
      <c r="L90" s="84"/>
      <c r="M90" s="84"/>
      <c r="N90" s="84"/>
      <c r="O90" s="28"/>
      <c r="P90" s="9"/>
      <c r="Q90" s="9"/>
      <c r="R90" s="9"/>
      <c r="S90"/>
    </row>
    <row r="91" spans="10:19" ht="12.75">
      <c r="J91" s="9"/>
      <c r="K91" s="112"/>
      <c r="L91" s="84"/>
      <c r="M91" s="84"/>
      <c r="N91" s="84"/>
      <c r="O91" s="28"/>
      <c r="P91" s="9"/>
      <c r="Q91" s="9"/>
      <c r="R91" s="9"/>
      <c r="S91"/>
    </row>
    <row r="92" spans="10:19" ht="12.75">
      <c r="J92" s="9"/>
      <c r="K92" s="112"/>
      <c r="L92" s="84"/>
      <c r="M92" s="84"/>
      <c r="N92" s="84"/>
      <c r="O92" s="28"/>
      <c r="P92" s="9"/>
      <c r="Q92" s="9"/>
      <c r="R92" s="9"/>
      <c r="S92"/>
    </row>
    <row r="93" spans="10:19" ht="12.75">
      <c r="J93" s="9"/>
      <c r="K93" s="112"/>
      <c r="L93" s="84"/>
      <c r="M93" s="84"/>
      <c r="N93" s="84"/>
      <c r="O93" s="28"/>
      <c r="P93" s="9"/>
      <c r="Q93" s="9"/>
      <c r="R93" s="9"/>
      <c r="S93"/>
    </row>
    <row r="94" spans="10:19" ht="12.75">
      <c r="J94" s="9"/>
      <c r="K94" s="112"/>
      <c r="L94" s="84"/>
      <c r="M94" s="84"/>
      <c r="N94" s="84"/>
      <c r="O94" s="28"/>
      <c r="P94" s="9"/>
      <c r="Q94" s="9"/>
      <c r="R94" s="9"/>
      <c r="S94"/>
    </row>
    <row r="95" spans="10:19" ht="12.75">
      <c r="J95" s="9"/>
      <c r="K95" s="112"/>
      <c r="L95" s="84"/>
      <c r="M95" s="84"/>
      <c r="N95" s="84"/>
      <c r="O95" s="28"/>
      <c r="P95" s="9"/>
      <c r="Q95" s="9"/>
      <c r="R95" s="9"/>
      <c r="S95"/>
    </row>
    <row r="96" spans="10:19" ht="12.75">
      <c r="J96" s="9"/>
      <c r="K96" s="112"/>
      <c r="L96" s="84"/>
      <c r="M96" s="84"/>
      <c r="N96" s="84"/>
      <c r="O96" s="28"/>
      <c r="P96" s="9"/>
      <c r="Q96" s="9"/>
      <c r="R96" s="9"/>
      <c r="S96"/>
    </row>
    <row r="97" spans="10:19" ht="12.75">
      <c r="J97" s="9"/>
      <c r="K97" s="112"/>
      <c r="L97" s="84"/>
      <c r="M97" s="84"/>
      <c r="N97" s="84"/>
      <c r="O97" s="28"/>
      <c r="P97" s="9"/>
      <c r="Q97" s="9"/>
      <c r="R97" s="9"/>
      <c r="S97"/>
    </row>
    <row r="98" spans="10:19" ht="12.75">
      <c r="J98" s="9"/>
      <c r="K98" s="112"/>
      <c r="L98" s="84"/>
      <c r="M98" s="84"/>
      <c r="N98" s="84"/>
      <c r="O98" s="28"/>
      <c r="P98" s="9"/>
      <c r="Q98" s="9"/>
      <c r="R98" s="9"/>
      <c r="S98"/>
    </row>
    <row r="99" spans="10:19" ht="12.75">
      <c r="J99" s="9"/>
      <c r="K99" s="112"/>
      <c r="L99" s="84"/>
      <c r="M99" s="84"/>
      <c r="N99" s="84"/>
      <c r="O99" s="28"/>
      <c r="P99" s="9"/>
      <c r="Q99" s="9"/>
      <c r="R99" s="9"/>
      <c r="S99"/>
    </row>
    <row r="100" spans="10:19" ht="12.75">
      <c r="J100" s="9"/>
      <c r="K100" s="112"/>
      <c r="L100" s="84"/>
      <c r="M100" s="84"/>
      <c r="N100" s="84"/>
      <c r="O100" s="28"/>
      <c r="P100" s="9"/>
      <c r="Q100" s="9"/>
      <c r="R100" s="9"/>
      <c r="S100"/>
    </row>
    <row r="101" spans="10:19" ht="12.75">
      <c r="J101" s="9"/>
      <c r="K101" s="112"/>
      <c r="L101" s="84"/>
      <c r="M101" s="84"/>
      <c r="N101" s="84"/>
      <c r="O101" s="28"/>
      <c r="P101" s="9"/>
      <c r="Q101" s="9"/>
      <c r="R101" s="9"/>
      <c r="S101"/>
    </row>
    <row r="102" spans="10:19" ht="12.75">
      <c r="J102" s="9"/>
      <c r="K102" s="112"/>
      <c r="L102" s="84"/>
      <c r="M102" s="84"/>
      <c r="N102" s="84"/>
      <c r="O102" s="28"/>
      <c r="P102" s="9"/>
      <c r="Q102" s="9"/>
      <c r="R102" s="9"/>
      <c r="S102"/>
    </row>
    <row r="103" spans="10:19" ht="12.75">
      <c r="J103" s="9"/>
      <c r="K103" s="112"/>
      <c r="L103" s="84"/>
      <c r="M103" s="84"/>
      <c r="N103" s="84"/>
      <c r="O103" s="28"/>
      <c r="P103" s="9"/>
      <c r="Q103" s="9"/>
      <c r="R103" s="9"/>
      <c r="S103"/>
    </row>
    <row r="104" spans="10:19" ht="12.75">
      <c r="J104" s="9"/>
      <c r="K104" s="112"/>
      <c r="L104" s="84"/>
      <c r="M104" s="84"/>
      <c r="N104" s="84"/>
      <c r="O104" s="28"/>
      <c r="P104" s="9"/>
      <c r="Q104" s="9"/>
      <c r="R104" s="9"/>
      <c r="S104"/>
    </row>
    <row r="105" spans="10:19" ht="12.75">
      <c r="J105" s="9"/>
      <c r="K105" s="112"/>
      <c r="L105" s="84"/>
      <c r="M105" s="84"/>
      <c r="N105" s="84"/>
      <c r="O105" s="28"/>
      <c r="P105" s="9"/>
      <c r="Q105" s="9"/>
      <c r="R105" s="9"/>
      <c r="S105"/>
    </row>
    <row r="106" spans="10:19" ht="12.75">
      <c r="J106" s="9"/>
      <c r="K106" s="112"/>
      <c r="L106" s="84"/>
      <c r="M106" s="84"/>
      <c r="N106" s="84"/>
      <c r="O106" s="28"/>
      <c r="P106" s="9"/>
      <c r="Q106" s="9"/>
      <c r="R106" s="9"/>
      <c r="S106"/>
    </row>
    <row r="107" spans="10:19" ht="12.75">
      <c r="J107" s="9"/>
      <c r="K107" s="112"/>
      <c r="L107" s="84"/>
      <c r="M107" s="84"/>
      <c r="N107" s="84"/>
      <c r="O107" s="28"/>
      <c r="P107" s="9"/>
      <c r="Q107" s="9"/>
      <c r="R107" s="9"/>
      <c r="S107"/>
    </row>
    <row r="108" spans="10:19" ht="12.75">
      <c r="J108" s="9"/>
      <c r="K108" s="112"/>
      <c r="L108" s="84"/>
      <c r="M108" s="84"/>
      <c r="N108" s="84"/>
      <c r="O108" s="28"/>
      <c r="P108" s="9"/>
      <c r="Q108" s="9"/>
      <c r="R108" s="9"/>
      <c r="S108"/>
    </row>
    <row r="109" spans="10:19" ht="12.75">
      <c r="J109" s="9"/>
      <c r="K109" s="112"/>
      <c r="L109" s="84"/>
      <c r="M109" s="84"/>
      <c r="N109" s="84"/>
      <c r="O109" s="28"/>
      <c r="P109" s="9"/>
      <c r="Q109" s="9"/>
      <c r="R109" s="9"/>
      <c r="S109"/>
    </row>
    <row r="110" spans="10:13" ht="12.75">
      <c r="J110" s="9"/>
      <c r="K110" s="112"/>
      <c r="L110" s="84"/>
      <c r="M110" s="84"/>
    </row>
  </sheetData>
  <sheetProtection/>
  <mergeCells count="39">
    <mergeCell ref="F1:H1"/>
    <mergeCell ref="J16:K16"/>
    <mergeCell ref="J8:K8"/>
    <mergeCell ref="A16:B16"/>
    <mergeCell ref="A9:B9"/>
    <mergeCell ref="A17:B17"/>
    <mergeCell ref="A11:B11"/>
    <mergeCell ref="A12:B12"/>
    <mergeCell ref="J10:K10"/>
    <mergeCell ref="J11:K11"/>
    <mergeCell ref="O15:P15"/>
    <mergeCell ref="C4:H4"/>
    <mergeCell ref="O2:R2"/>
    <mergeCell ref="O7:P7"/>
    <mergeCell ref="J15:K15"/>
    <mergeCell ref="J2:M2"/>
    <mergeCell ref="J5:K5"/>
    <mergeCell ref="O9:P9"/>
    <mergeCell ref="O10:P10"/>
    <mergeCell ref="O14:P14"/>
    <mergeCell ref="A45:B45"/>
    <mergeCell ref="A46:B46"/>
    <mergeCell ref="C1:E1"/>
    <mergeCell ref="A3:H3"/>
    <mergeCell ref="A2:B2"/>
    <mergeCell ref="A26:B26"/>
    <mergeCell ref="A36:B36"/>
    <mergeCell ref="A41:B41"/>
    <mergeCell ref="A42:B42"/>
    <mergeCell ref="A6:B6"/>
    <mergeCell ref="J25:K25"/>
    <mergeCell ref="J36:K36"/>
    <mergeCell ref="J40:K40"/>
    <mergeCell ref="J41:K41"/>
    <mergeCell ref="J50:M50"/>
    <mergeCell ref="J54:K54"/>
    <mergeCell ref="J43:K43"/>
    <mergeCell ref="J46:K46"/>
    <mergeCell ref="J47:K47"/>
  </mergeCells>
  <printOptions/>
  <pageMargins left="0.75" right="0.75" top="1" bottom="1" header="0.5" footer="0.5"/>
  <pageSetup horizontalDpi="600" verticalDpi="600" orientation="portrait" paperSize="9" scale="73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E8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.140625" style="111" customWidth="1"/>
    <col min="2" max="2" width="32.7109375" style="111" customWidth="1"/>
    <col min="3" max="4" width="9.140625" style="111" customWidth="1"/>
  </cols>
  <sheetData>
    <row r="1" spans="1:4" ht="14.25" thickBot="1">
      <c r="A1" s="191">
        <v>841402</v>
      </c>
      <c r="B1" s="190" t="s">
        <v>56</v>
      </c>
      <c r="C1" s="181" t="s">
        <v>105</v>
      </c>
      <c r="D1" s="181" t="s">
        <v>656</v>
      </c>
    </row>
    <row r="2" spans="1:4" ht="15" thickBot="1">
      <c r="A2" s="567" t="s">
        <v>39</v>
      </c>
      <c r="B2" s="568"/>
      <c r="C2" s="568"/>
      <c r="D2" s="569"/>
    </row>
    <row r="3" spans="1:4" ht="13.5" thickBot="1">
      <c r="A3" s="98" t="s">
        <v>178</v>
      </c>
      <c r="B3" s="99" t="s">
        <v>286</v>
      </c>
      <c r="C3" s="96"/>
      <c r="D3" s="97"/>
    </row>
    <row r="4" spans="1:4" ht="12.75">
      <c r="A4" s="173" t="s">
        <v>248</v>
      </c>
      <c r="B4" s="173" t="s">
        <v>53</v>
      </c>
      <c r="C4" s="174">
        <v>4000</v>
      </c>
      <c r="D4" s="174">
        <v>4000</v>
      </c>
    </row>
    <row r="5" spans="1:4" ht="12.75">
      <c r="A5" s="173" t="s">
        <v>555</v>
      </c>
      <c r="B5" s="175" t="s">
        <v>106</v>
      </c>
      <c r="C5" s="176">
        <v>1440</v>
      </c>
      <c r="D5" s="176">
        <v>1440</v>
      </c>
    </row>
    <row r="6" spans="1:5" ht="12.75">
      <c r="A6" s="173" t="s">
        <v>659</v>
      </c>
      <c r="B6" s="175" t="s">
        <v>660</v>
      </c>
      <c r="C6" s="176">
        <v>0</v>
      </c>
      <c r="D6" s="176">
        <v>20</v>
      </c>
      <c r="E6" t="s">
        <v>139</v>
      </c>
    </row>
    <row r="7" spans="1:5" ht="13.5" thickBot="1">
      <c r="A7" s="178" t="s">
        <v>556</v>
      </c>
      <c r="B7" s="179" t="s">
        <v>279</v>
      </c>
      <c r="C7" s="180">
        <f>(C4+C5)*27%</f>
        <v>1468.8000000000002</v>
      </c>
      <c r="D7" s="180">
        <f>(D4+D5+D6)*27%</f>
        <v>1474.2</v>
      </c>
      <c r="E7" s="16"/>
    </row>
    <row r="8" spans="1:4" ht="14.25" thickBot="1">
      <c r="A8" s="630" t="s">
        <v>40</v>
      </c>
      <c r="B8" s="631"/>
      <c r="C8" s="256">
        <f>C4+C5+C7</f>
        <v>6908.8</v>
      </c>
      <c r="D8" s="177">
        <f>D4+D5+D7+D6</f>
        <v>6934.2</v>
      </c>
    </row>
  </sheetData>
  <sheetProtection/>
  <mergeCells count="2">
    <mergeCell ref="A2:D2"/>
    <mergeCell ref="A8:B8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24"/>
  <sheetViews>
    <sheetView zoomScalePageLayoutView="0" workbookViewId="0" topLeftCell="A16">
      <selection activeCell="D19" sqref="D19"/>
    </sheetView>
  </sheetViews>
  <sheetFormatPr defaultColWidth="9.140625" defaultRowHeight="12.75"/>
  <cols>
    <col min="1" max="1" width="9.140625" style="84" customWidth="1"/>
    <col min="2" max="2" width="42.28125" style="137" customWidth="1"/>
    <col min="3" max="4" width="9.140625" style="137" customWidth="1"/>
    <col min="5" max="5" width="10.7109375" style="0" customWidth="1"/>
  </cols>
  <sheetData>
    <row r="1" spans="1:4" ht="14.25" thickBot="1">
      <c r="A1" s="189">
        <v>841133</v>
      </c>
      <c r="B1" s="366" t="s">
        <v>80</v>
      </c>
      <c r="C1" s="224" t="s">
        <v>105</v>
      </c>
      <c r="D1" s="225" t="s">
        <v>656</v>
      </c>
    </row>
    <row r="2" spans="1:4" ht="13.5" thickBot="1">
      <c r="A2" s="632" t="s">
        <v>29</v>
      </c>
      <c r="B2" s="633"/>
      <c r="C2" s="633"/>
      <c r="D2" s="634"/>
    </row>
    <row r="3" spans="1:4" ht="13.5" thickBot="1">
      <c r="A3" s="98" t="s">
        <v>178</v>
      </c>
      <c r="B3" s="99" t="s">
        <v>286</v>
      </c>
      <c r="C3" s="96"/>
      <c r="D3" s="97"/>
    </row>
    <row r="4" spans="1:4" ht="12.75">
      <c r="A4" s="126" t="s">
        <v>464</v>
      </c>
      <c r="B4" s="127" t="s">
        <v>468</v>
      </c>
      <c r="C4" s="229">
        <v>62770</v>
      </c>
      <c r="D4" s="230">
        <v>100000</v>
      </c>
    </row>
    <row r="5" spans="1:4" ht="12.75">
      <c r="A5" s="114" t="s">
        <v>465</v>
      </c>
      <c r="B5" s="106" t="s">
        <v>11</v>
      </c>
      <c r="C5" s="222">
        <v>23966</v>
      </c>
      <c r="D5" s="231">
        <v>126329</v>
      </c>
    </row>
    <row r="6" spans="1:4" ht="12.75">
      <c r="A6" s="116" t="s">
        <v>467</v>
      </c>
      <c r="B6" s="117" t="s">
        <v>469</v>
      </c>
      <c r="C6" s="222">
        <v>60</v>
      </c>
      <c r="D6" s="231">
        <v>60</v>
      </c>
    </row>
    <row r="7" spans="1:4" ht="12.75">
      <c r="A7" s="114" t="s">
        <v>470</v>
      </c>
      <c r="B7" s="228" t="s">
        <v>471</v>
      </c>
      <c r="C7" s="222">
        <v>85000</v>
      </c>
      <c r="D7" s="231">
        <v>90000</v>
      </c>
    </row>
    <row r="8" spans="1:4" ht="12.75">
      <c r="A8" s="121" t="s">
        <v>474</v>
      </c>
      <c r="B8" s="122" t="s">
        <v>475</v>
      </c>
      <c r="C8" s="222">
        <v>10000</v>
      </c>
      <c r="D8" s="231">
        <v>10000</v>
      </c>
    </row>
    <row r="9" spans="1:4" ht="12.75">
      <c r="A9" s="114" t="s">
        <v>478</v>
      </c>
      <c r="B9" s="106" t="s">
        <v>12</v>
      </c>
      <c r="C9" s="222">
        <v>0</v>
      </c>
      <c r="D9" s="231">
        <v>10000</v>
      </c>
    </row>
    <row r="10" spans="1:4" ht="12.75">
      <c r="A10" s="114" t="s">
        <v>480</v>
      </c>
      <c r="B10" s="106" t="s">
        <v>481</v>
      </c>
      <c r="C10" s="222">
        <v>10</v>
      </c>
      <c r="D10" s="231">
        <v>10</v>
      </c>
    </row>
    <row r="11" spans="1:4" ht="13.5" thickBot="1">
      <c r="A11" s="167" t="s">
        <v>488</v>
      </c>
      <c r="B11" s="169" t="s">
        <v>489</v>
      </c>
      <c r="C11" s="232">
        <v>0</v>
      </c>
      <c r="D11" s="233">
        <v>0</v>
      </c>
    </row>
    <row r="12" spans="1:4" ht="14.25" thickBot="1">
      <c r="A12" s="635" t="s">
        <v>41</v>
      </c>
      <c r="B12" s="636"/>
      <c r="C12" s="140">
        <f>SUM(C4:C11)</f>
        <v>181806</v>
      </c>
      <c r="D12" s="140">
        <f>SUM(D4:D11)</f>
        <v>336399</v>
      </c>
    </row>
    <row r="13" spans="5:6" ht="12.75">
      <c r="E13" s="34"/>
      <c r="F13" s="34"/>
    </row>
    <row r="14" spans="2:6" ht="13.5" thickBot="1">
      <c r="B14" s="84"/>
      <c r="C14" s="84"/>
      <c r="D14" s="84"/>
      <c r="F14" s="34"/>
    </row>
    <row r="15" spans="1:6" ht="13.5" thickBot="1">
      <c r="A15" s="557">
        <v>841901</v>
      </c>
      <c r="B15" s="557" t="s">
        <v>10</v>
      </c>
      <c r="C15" s="558" t="s">
        <v>105</v>
      </c>
      <c r="D15" s="186" t="s">
        <v>656</v>
      </c>
      <c r="F15" s="34"/>
    </row>
    <row r="16" spans="1:6" ht="13.5" thickBot="1">
      <c r="A16" s="591" t="s">
        <v>29</v>
      </c>
      <c r="B16" s="592"/>
      <c r="C16" s="592"/>
      <c r="D16" s="593"/>
      <c r="F16" s="34"/>
    </row>
    <row r="17" spans="1:6" ht="13.5" thickBot="1">
      <c r="A17" s="93" t="s">
        <v>178</v>
      </c>
      <c r="B17" s="90" t="s">
        <v>286</v>
      </c>
      <c r="C17" s="559"/>
      <c r="D17" s="307"/>
      <c r="F17" s="34"/>
    </row>
    <row r="18" spans="1:4" ht="12.75">
      <c r="A18" s="91" t="s">
        <v>420</v>
      </c>
      <c r="B18" s="92" t="s">
        <v>426</v>
      </c>
      <c r="C18" s="197">
        <v>52537</v>
      </c>
      <c r="D18" s="197">
        <f>52417+136</f>
        <v>52553</v>
      </c>
    </row>
    <row r="19" spans="1:4" ht="14.25" customHeight="1">
      <c r="A19" s="104" t="s">
        <v>421</v>
      </c>
      <c r="B19" s="100" t="s">
        <v>427</v>
      </c>
      <c r="C19" s="80">
        <v>52133</v>
      </c>
      <c r="D19" s="80">
        <v>65078</v>
      </c>
    </row>
    <row r="20" spans="1:4" ht="12.75">
      <c r="A20" s="104" t="s">
        <v>422</v>
      </c>
      <c r="B20" s="100" t="s">
        <v>428</v>
      </c>
      <c r="C20" s="80">
        <v>22733</v>
      </c>
      <c r="D20" s="80">
        <v>39119</v>
      </c>
    </row>
    <row r="21" spans="1:4" ht="12.75">
      <c r="A21" s="104" t="s">
        <v>423</v>
      </c>
      <c r="B21" s="100" t="s">
        <v>430</v>
      </c>
      <c r="C21" s="80">
        <v>4093</v>
      </c>
      <c r="D21" s="80">
        <v>4178</v>
      </c>
    </row>
    <row r="22" spans="1:4" ht="12.75">
      <c r="A22" s="104" t="s">
        <v>424</v>
      </c>
      <c r="B22" s="100" t="s">
        <v>429</v>
      </c>
      <c r="C22" s="80">
        <v>0</v>
      </c>
      <c r="D22" s="80">
        <v>0</v>
      </c>
    </row>
    <row r="23" spans="1:4" ht="13.5" thickBot="1">
      <c r="A23" s="104" t="s">
        <v>425</v>
      </c>
      <c r="B23" s="100" t="s">
        <v>431</v>
      </c>
      <c r="C23" s="80">
        <v>0</v>
      </c>
      <c r="D23" s="80">
        <v>0</v>
      </c>
    </row>
    <row r="24" spans="1:4" ht="13.5" thickBot="1">
      <c r="A24" s="572" t="s">
        <v>451</v>
      </c>
      <c r="B24" s="573"/>
      <c r="C24" s="304">
        <f>SUM(C18:C23)</f>
        <v>131496</v>
      </c>
      <c r="D24" s="170">
        <f>SUM(D18:D23)</f>
        <v>160928</v>
      </c>
    </row>
  </sheetData>
  <sheetProtection/>
  <mergeCells count="4">
    <mergeCell ref="A2:D2"/>
    <mergeCell ref="A12:B12"/>
    <mergeCell ref="A16:D16"/>
    <mergeCell ref="A24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E18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9.140625" style="84" customWidth="1"/>
    <col min="2" max="2" width="37.28125" style="84" customWidth="1"/>
    <col min="3" max="4" width="9.140625" style="111" customWidth="1"/>
  </cols>
  <sheetData>
    <row r="1" spans="1:4" ht="14.25" thickBot="1">
      <c r="A1" s="188">
        <v>862240</v>
      </c>
      <c r="B1" s="189" t="s">
        <v>58</v>
      </c>
      <c r="C1" s="187" t="s">
        <v>105</v>
      </c>
      <c r="D1" s="186" t="s">
        <v>656</v>
      </c>
    </row>
    <row r="2" spans="1:4" ht="13.5" thickBot="1">
      <c r="A2" s="632" t="s">
        <v>39</v>
      </c>
      <c r="B2" s="633"/>
      <c r="C2" s="633"/>
      <c r="D2" s="634"/>
    </row>
    <row r="3" spans="1:4" ht="13.5" thickBot="1">
      <c r="A3" s="98" t="s">
        <v>178</v>
      </c>
      <c r="B3" s="99" t="s">
        <v>286</v>
      </c>
      <c r="C3" s="96"/>
      <c r="D3" s="97"/>
    </row>
    <row r="4" spans="1:4" ht="12.75">
      <c r="A4" s="64" t="s">
        <v>224</v>
      </c>
      <c r="B4" s="65" t="s">
        <v>557</v>
      </c>
      <c r="C4" s="185">
        <v>110</v>
      </c>
      <c r="D4" s="185">
        <v>110</v>
      </c>
    </row>
    <row r="5" spans="1:4" ht="12.75">
      <c r="A5" s="182" t="s">
        <v>248</v>
      </c>
      <c r="B5" s="100" t="s">
        <v>558</v>
      </c>
      <c r="C5" s="80">
        <v>50</v>
      </c>
      <c r="D5" s="80">
        <v>50</v>
      </c>
    </row>
    <row r="6" spans="1:4" ht="12.75">
      <c r="A6" s="182" t="s">
        <v>252</v>
      </c>
      <c r="B6" s="100" t="s">
        <v>59</v>
      </c>
      <c r="C6" s="80">
        <v>250</v>
      </c>
      <c r="D6" s="80">
        <v>250</v>
      </c>
    </row>
    <row r="7" spans="1:4" ht="12.75">
      <c r="A7" s="182" t="s">
        <v>559</v>
      </c>
      <c r="B7" s="100" t="s">
        <v>35</v>
      </c>
      <c r="C7" s="80">
        <v>10</v>
      </c>
      <c r="D7" s="80">
        <v>10</v>
      </c>
    </row>
    <row r="8" spans="1:4" ht="12.75">
      <c r="A8" s="182" t="s">
        <v>555</v>
      </c>
      <c r="B8" s="100" t="s">
        <v>9</v>
      </c>
      <c r="C8" s="80">
        <v>100</v>
      </c>
      <c r="D8" s="80">
        <v>100</v>
      </c>
    </row>
    <row r="9" spans="1:4" ht="12.75">
      <c r="A9" s="182" t="s">
        <v>269</v>
      </c>
      <c r="B9" s="100" t="s">
        <v>60</v>
      </c>
      <c r="C9" s="80">
        <v>30</v>
      </c>
      <c r="D9" s="80">
        <v>30</v>
      </c>
    </row>
    <row r="10" spans="1:4" ht="13.5" thickBot="1">
      <c r="A10" s="64" t="s">
        <v>277</v>
      </c>
      <c r="B10" s="65" t="s">
        <v>279</v>
      </c>
      <c r="C10" s="80">
        <v>138</v>
      </c>
      <c r="D10" s="80">
        <v>138</v>
      </c>
    </row>
    <row r="11" spans="1:4" ht="14.25" thickBot="1">
      <c r="A11" s="637" t="s">
        <v>40</v>
      </c>
      <c r="B11" s="638"/>
      <c r="C11" s="255">
        <f>SUM(C4:C10)</f>
        <v>688</v>
      </c>
      <c r="D11" s="255">
        <f>SUM(D4:D10)</f>
        <v>688</v>
      </c>
    </row>
    <row r="12" spans="1:4" ht="12.75">
      <c r="A12"/>
      <c r="B12"/>
      <c r="C12"/>
      <c r="D12"/>
    </row>
    <row r="13" spans="1:4" ht="12.75">
      <c r="A13"/>
      <c r="B13"/>
      <c r="C13"/>
      <c r="D13"/>
    </row>
    <row r="14" spans="1:4" ht="12.75">
      <c r="A14"/>
      <c r="B14"/>
      <c r="C14"/>
      <c r="D14"/>
    </row>
    <row r="15" spans="1:4" ht="12.75">
      <c r="A15"/>
      <c r="B15"/>
      <c r="C15"/>
      <c r="D15"/>
    </row>
    <row r="18" ht="12.75">
      <c r="E18" s="48"/>
    </row>
  </sheetData>
  <sheetProtection/>
  <mergeCells count="2">
    <mergeCell ref="A2:D2"/>
    <mergeCell ref="A11:B11"/>
  </mergeCells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Csillag Kati</dc:creator>
  <cp:keywords/>
  <dc:description/>
  <cp:lastModifiedBy>Jegyző</cp:lastModifiedBy>
  <cp:lastPrinted>2015-03-17T12:53:13Z</cp:lastPrinted>
  <dcterms:created xsi:type="dcterms:W3CDTF">2009-11-23T08:42:24Z</dcterms:created>
  <dcterms:modified xsi:type="dcterms:W3CDTF">2016-01-25T14:24:33Z</dcterms:modified>
  <cp:category/>
  <cp:version/>
  <cp:contentType/>
  <cp:contentStatus/>
</cp:coreProperties>
</file>